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Rekapitulace stavby" sheetId="1" r:id="rId1"/>
    <sheet name="Kersko - Kersko - Manipul..." sheetId="2" r:id="rId2"/>
  </sheets>
  <definedNames>
    <definedName name="_xlnm.Print_Area" localSheetId="1">('Kersko - Kersko - Manipul...'!$C$4:$J$37,'Kersko - Kersko - Manipul...'!$C$70:$K$140)</definedName>
    <definedName name="_xlnm.Print_Titles" localSheetId="1">'Kersko - Kersko - Manipul...'!$80:$80</definedName>
    <definedName name="_xlnm._FilterDatabase" localSheetId="1" hidden="1">'Kersko - Kersko - Manipul...'!$C$80:$K$140</definedName>
    <definedName name="_xlnm.Print_Area" localSheetId="0">('Rekapitulace stavby'!$D$4:$AO$36,'Rekapitulace stavby'!$C$42:$AQ$56)</definedName>
    <definedName name="_xlnm.Print_Titles" localSheetId="0">'Rekapitulace stavby'!$52:$52</definedName>
    <definedName name="_xlnm_Print_Area">('Rekapitulace stavby'!$D$4:$AO$36,'Rekapitulace stavby'!$C$42:$AQ$56)</definedName>
    <definedName name="_xlnm_Print_Area_1">('Kersko - Kersko - Manipul...'!$C$4:$J$37,'Kersko - Kersko - Manipul...'!$C$70:$K$140)</definedName>
    <definedName name="_xlnm_Print_Titles">'Rekapitulace stavby'!$52:$52</definedName>
    <definedName name="_xlnm_Print_Titles_1">'Kersko - Kersko - Manipul...'!$80:$80</definedName>
    <definedName name="_xlnm__FilterDatabase">'Kersko - Kersko - Manipul...'!$C$80:$K$140</definedName>
  </definedNames>
  <calcPr fullCalcOnLoad="1"/>
</workbook>
</file>

<file path=xl/sharedStrings.xml><?xml version="1.0" encoding="utf-8"?>
<sst xmlns="http://schemas.openxmlformats.org/spreadsheetml/2006/main" count="964" uniqueCount="325">
  <si>
    <t>Export Komplet</t>
  </si>
  <si>
    <t>2.0</t>
  </si>
  <si>
    <t>ZAMOK</t>
  </si>
  <si>
    <t>False</t>
  </si>
  <si>
    <t>{3932f091-b0cd-4ca5-a241-5f2945909883}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</si>
  <si>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</si>
  <si>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</si>
  <si>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</si>
  <si>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</si>
  <si>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</si>
  <si>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</si>
  <si>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</si>
  <si>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</si>
  <si>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Kersko</t>
  </si>
  <si>
    <t>Měnit lze pouze buňky se žlutým podbarvením!_x005F_x000d_
_x005F_x000d_
1) na prvním listu Rekapitulace stavby vyplňte v sestavě_x005F_x000d_
_x005F_x000d_
    a) Souhrnný list_x005F_x000d_
       - údaje o Zhotoviteli_x005F_x000d_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Zhotoviteli, pokud se liší od údajů o Zhotoviteli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</si>
  <si>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>Stavba:</t>
  </si>
  <si>
    <t>Kersko - Manipulační plocha u pramene</t>
  </si>
  <si>
    <t>KSO:</t>
  </si>
  <si>
    <t>CC-CZ:</t>
  </si>
  <si>
    <t>Místo:</t>
  </si>
  <si>
    <t>Hradištko - Kersko</t>
  </si>
  <si>
    <t>Datum:</t>
  </si>
  <si>
    <t>25. 4. 2019</t>
  </si>
  <si>
    <t>Zadavatel:</t>
  </si>
  <si>
    <t>IČ:</t>
  </si>
  <si>
    <t>Obec Hradištko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</si>
  <si>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</si>
  <si>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</si>
  <si>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</si>
  <si>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</si>
  <si>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</si>
  <si>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</si>
  <si>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</si>
  <si>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</si>
  <si>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</si>
  <si>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</si>
  <si>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</si>
  <si>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</si>
  <si>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</si>
  <si>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</si>
  <si>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</si>
  <si>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</si>
  <si>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</si>
  <si>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</si>
  <si>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</si>
  <si>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</si>
  <si>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</si>
  <si>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</si>
  <si>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</si>
  <si>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</si>
  <si>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</si>
  <si>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</si>
  <si>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</si>
  <si>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</si>
  <si>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</si>
  <si>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</si>
  <si>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</si>
  <si>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</si>
  <si>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</si>
  <si>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</si>
  <si>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</si>
  <si>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</si>
  <si>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</si>
  <si>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</si>
  <si>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</si>
  <si>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</si>
  <si>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</si>
  <si>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</si>
  <si>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</si>
  <si>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</si>
  <si>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</si>
  <si>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</si>
  <si>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</si>
  <si>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</si>
  <si>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</si>
  <si>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</si>
  <si>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</si>
  <si>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</si>
  <si>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</si>
  <si>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</si>
  <si>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</si>
  <si>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</si>
  <si>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</si>
  <si>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</si>
  <si>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</si>
  <si>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</si>
  <si>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</si>
  <si>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</si>
  <si>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</si>
  <si>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</si>
  <si>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</si>
  <si>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</si>
  <si>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</si>
  <si>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</si>
  <si>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</si>
  <si>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</si>
  <si>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</si>
  <si>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</si>
  <si>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</si>
  <si>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</si>
  <si>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</si>
  <si>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</si>
  <si>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</si>
  <si>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</si>
  <si>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</si>
  <si>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</si>
  <si>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</si>
  <si>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</si>
  <si>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113106291</t>
  </si>
  <si>
    <t>Rozebrání vozovek ze silničních dílců strojně pl přes 50 do 200 m2</t>
  </si>
  <si>
    <t>m2</t>
  </si>
  <si>
    <t>CS ÚRS 2019 01</t>
  </si>
  <si>
    <t>4</t>
  </si>
  <si>
    <t>-2046073049</t>
  </si>
  <si>
    <t>113107343</t>
  </si>
  <si>
    <t>Odstranění podkladu živičného tl 150 mm strojně pl do 50 m2</t>
  </si>
  <si>
    <t>-1552928673</t>
  </si>
  <si>
    <t>3</t>
  </si>
  <si>
    <t>122201102</t>
  </si>
  <si>
    <t>Odkopávky a prokopávky nezapažené v hornině tř. 3 objem do 1000 m3</t>
  </si>
  <si>
    <t>m3</t>
  </si>
  <si>
    <t>-158112833</t>
  </si>
  <si>
    <t>122201109</t>
  </si>
  <si>
    <t>Příplatek za lepivost u odkopávek v hornině tř. 1 až 3</t>
  </si>
  <si>
    <t>1785457885</t>
  </si>
  <si>
    <t>5</t>
  </si>
  <si>
    <t>132201101</t>
  </si>
  <si>
    <t>Hloubení rýh š do 600 mm v hornině tř. 3 objemu do 100 m3</t>
  </si>
  <si>
    <t>1660570499</t>
  </si>
  <si>
    <t>6</t>
  </si>
  <si>
    <t>132201109</t>
  </si>
  <si>
    <t>Příplatek za lepivost k hloubení rýh š do 600 mm v hornině tř. 3</t>
  </si>
  <si>
    <t>1689952004</t>
  </si>
  <si>
    <t>7</t>
  </si>
  <si>
    <t>132201201</t>
  </si>
  <si>
    <t>Hloubení rýh š do 2000 mm v hornině tř. 3 objemu do 100 m3</t>
  </si>
  <si>
    <t>-1599054073</t>
  </si>
  <si>
    <t>8</t>
  </si>
  <si>
    <t>132201209</t>
  </si>
  <si>
    <t>Příplatek za lepivost k hloubení rýh š do 2000 mm v hornině tř. 3</t>
  </si>
  <si>
    <t>-1487130067</t>
  </si>
  <si>
    <t>9</t>
  </si>
  <si>
    <t>162701102</t>
  </si>
  <si>
    <t>Vodorovné přemístění do 7000 m výkopku/sypaniny z horniny tř. 1 až 4</t>
  </si>
  <si>
    <t>1347556222</t>
  </si>
  <si>
    <t>10</t>
  </si>
  <si>
    <t>171201201</t>
  </si>
  <si>
    <t>Uložení sypaniny na skládky</t>
  </si>
  <si>
    <t>269516976</t>
  </si>
  <si>
    <t>11</t>
  </si>
  <si>
    <t>171201211</t>
  </si>
  <si>
    <t>Poplatek za uložení stavebního odpadu - zeminy a kameniva na skládce</t>
  </si>
  <si>
    <t>t</t>
  </si>
  <si>
    <t>-407061327</t>
  </si>
  <si>
    <t>12</t>
  </si>
  <si>
    <t>175151101</t>
  </si>
  <si>
    <t>Obsypání potrubí strojně sypaninou bez prohození, uloženou do 3 m</t>
  </si>
  <si>
    <t>-1817119886</t>
  </si>
  <si>
    <t>13</t>
  </si>
  <si>
    <t>M</t>
  </si>
  <si>
    <t>58331200</t>
  </si>
  <si>
    <t>štěrkopísek netříděný zásypový</t>
  </si>
  <si>
    <t>74569058</t>
  </si>
  <si>
    <t>14</t>
  </si>
  <si>
    <t>181111111</t>
  </si>
  <si>
    <t>Plošná úprava terénu do 500 m2 zemina tř 1 až 4 nerovnosti do 100 mm v rovinně a svahu do 1:5</t>
  </si>
  <si>
    <t>-1167618476</t>
  </si>
  <si>
    <t>181411131</t>
  </si>
  <si>
    <t>Založení parkového trávníku výsevem plochy do 1000 m2 v rovině a ve svahu do 1:5</t>
  </si>
  <si>
    <t>-170810682</t>
  </si>
  <si>
    <t>16</t>
  </si>
  <si>
    <t>00572410</t>
  </si>
  <si>
    <t>osivo směs travní parková</t>
  </si>
  <si>
    <t>kg</t>
  </si>
  <si>
    <t>-730261544</t>
  </si>
  <si>
    <t>17</t>
  </si>
  <si>
    <t>181951102</t>
  </si>
  <si>
    <t>Úprava pláně v hornině tř. 1 až 4 se zhutněním</t>
  </si>
  <si>
    <t>156339477</t>
  </si>
  <si>
    <t>Vodorovné konstrukce</t>
  </si>
  <si>
    <t>18</t>
  </si>
  <si>
    <t>451573111</t>
  </si>
  <si>
    <t>Lože pod potrubí otevřený výkop ze štěrkopísku</t>
  </si>
  <si>
    <t>818204851</t>
  </si>
  <si>
    <t>Komunikace pozemní</t>
  </si>
  <si>
    <t>19</t>
  </si>
  <si>
    <t>564851111</t>
  </si>
  <si>
    <t>Podklad ze štěrkodrtě ŠD tl 150 mm</t>
  </si>
  <si>
    <t>1024703499</t>
  </si>
  <si>
    <t>20</t>
  </si>
  <si>
    <t>564861111</t>
  </si>
  <si>
    <t>Podklad ze štěrkodrtě ŠD tl 200 mm</t>
  </si>
  <si>
    <t>1718458010</t>
  </si>
  <si>
    <t>565156111</t>
  </si>
  <si>
    <t>Asfaltový beton vrstva podkladní ACP 22 (obalované kamenivo OKH) tl 70 mm š do 3 m</t>
  </si>
  <si>
    <t>366569887</t>
  </si>
  <si>
    <t>22</t>
  </si>
  <si>
    <t>567124113</t>
  </si>
  <si>
    <t>Podklad ze směsi stmelené cementem SC C 12/15 (PB III) tl 150 mm</t>
  </si>
  <si>
    <t>-1078374569</t>
  </si>
  <si>
    <t>23</t>
  </si>
  <si>
    <t>577154111</t>
  </si>
  <si>
    <t>Asfaltový beton vrstva obrusná ACO 11 (ABS) tř. I tl 60 mm š do 3 m z nemodifikovaného asfaltu</t>
  </si>
  <si>
    <t>1380967326</t>
  </si>
  <si>
    <t>24</t>
  </si>
  <si>
    <t>596212213</t>
  </si>
  <si>
    <t>Kladení zámkové dlažby pozemních komunikací tl 80 mm skupiny A pl přes 300 m2</t>
  </si>
  <si>
    <t>1602189169</t>
  </si>
  <si>
    <t>25</t>
  </si>
  <si>
    <t>59245213</t>
  </si>
  <si>
    <t>dlažba zámková profilová základní 196x161x80mm přírodní</t>
  </si>
  <si>
    <t>-338442907</t>
  </si>
  <si>
    <t>Trubní vedení</t>
  </si>
  <si>
    <t>26</t>
  </si>
  <si>
    <t>871315221</t>
  </si>
  <si>
    <t>Kanalizační potrubí z tvrdého PVC jednovrstvé tuhost třídy SN8 DN 160</t>
  </si>
  <si>
    <t>m</t>
  </si>
  <si>
    <t>-134808946</t>
  </si>
  <si>
    <t>27</t>
  </si>
  <si>
    <t>871355221</t>
  </si>
  <si>
    <t>Kanalizační potrubí z tvrdého PVC jednovrstvé tuhost třídy SN8 DN 200</t>
  </si>
  <si>
    <t>-1139131605</t>
  </si>
  <si>
    <t>28</t>
  </si>
  <si>
    <t>871395221</t>
  </si>
  <si>
    <t>Kanalizační potrubí z tvrdého PVC jednovrstvé tuhost třídy SN8 DN 400</t>
  </si>
  <si>
    <t>1253202970</t>
  </si>
  <si>
    <t>29</t>
  </si>
  <si>
    <t>89421</t>
  </si>
  <si>
    <t>Šachty kanalizační čtvercové z prostého betonu s litinovým poklopem D400</t>
  </si>
  <si>
    <t>kus</t>
  </si>
  <si>
    <t>243913173</t>
  </si>
  <si>
    <t>30</t>
  </si>
  <si>
    <t>89593</t>
  </si>
  <si>
    <t>Vpusti kanalizačních z bet. prefabrikátů s lit.mříží 300/500 mm</t>
  </si>
  <si>
    <t>-1643290275</t>
  </si>
  <si>
    <t>31</t>
  </si>
  <si>
    <t>89933</t>
  </si>
  <si>
    <t>Rekonstrukce odpadní šachty na odtokovém potrubí od pramene</t>
  </si>
  <si>
    <t>1170512031</t>
  </si>
  <si>
    <t>Ostatní konstrukce a práce, bourání</t>
  </si>
  <si>
    <t>32</t>
  </si>
  <si>
    <t>915491211</t>
  </si>
  <si>
    <t>Osazení odvodňovacího proužku z betonových desek do betonového lože tl do 100 mm š proužku 250 mm</t>
  </si>
  <si>
    <t>-1677554365</t>
  </si>
  <si>
    <t>33</t>
  </si>
  <si>
    <t>59218002</t>
  </si>
  <si>
    <t>krajník betonový silniční 500x250x100mm</t>
  </si>
  <si>
    <t>-1864637963</t>
  </si>
  <si>
    <t>34</t>
  </si>
  <si>
    <t>916131213</t>
  </si>
  <si>
    <t>Osazení silničního obrubníku betonového stojatého s boční opěrou do lože z betonu prostého</t>
  </si>
  <si>
    <t>-1330040183</t>
  </si>
  <si>
    <t>35</t>
  </si>
  <si>
    <t>59217017</t>
  </si>
  <si>
    <t>obrubník betonový chodníkový 1000x100x250mm</t>
  </si>
  <si>
    <t>-1897086111</t>
  </si>
  <si>
    <t>36</t>
  </si>
  <si>
    <t>919535557</t>
  </si>
  <si>
    <t>Obetonování potrubí betonem prostým tř. C 16/20</t>
  </si>
  <si>
    <t>1514647210</t>
  </si>
  <si>
    <t>37</t>
  </si>
  <si>
    <t>919735113</t>
  </si>
  <si>
    <t>Řezání stávajícího živičného krytu hl do 150 mm</t>
  </si>
  <si>
    <t>1702873726</t>
  </si>
  <si>
    <t>38</t>
  </si>
  <si>
    <t>938902202</t>
  </si>
  <si>
    <t>Čištění příkopů ručně š dna do 400 mm objem nánosu do 0,30 m3/m</t>
  </si>
  <si>
    <t>-221077277</t>
  </si>
  <si>
    <t>39</t>
  </si>
  <si>
    <t>938902431</t>
  </si>
  <si>
    <t>Čištění propustků strojně tlakovou vodou D do 500 mm při tl nánosu do 75% DN</t>
  </si>
  <si>
    <t>56711628</t>
  </si>
  <si>
    <t>40</t>
  </si>
  <si>
    <t>966006251</t>
  </si>
  <si>
    <t>Odstranění zábrany parkovací zabetonovaného sloupku v do 800 mm</t>
  </si>
  <si>
    <t>-1566201324</t>
  </si>
  <si>
    <t>41</t>
  </si>
  <si>
    <t>R 1</t>
  </si>
  <si>
    <t>Dopravní opatření, přechodné dopravní značení, zábrany</t>
  </si>
  <si>
    <t>soub</t>
  </si>
  <si>
    <t>1567584597</t>
  </si>
  <si>
    <t>42</t>
  </si>
  <si>
    <t>R 2</t>
  </si>
  <si>
    <t>Náklady na vytýčení podzemních vedení</t>
  </si>
  <si>
    <t>-478148157</t>
  </si>
  <si>
    <t>43</t>
  </si>
  <si>
    <t>R3</t>
  </si>
  <si>
    <t>Uložení kabelů ČEZ do chrániček (odkopání, kabel.žlab, zásyp štěrkopískem, folie)</t>
  </si>
  <si>
    <t>-542405999</t>
  </si>
  <si>
    <t>997</t>
  </si>
  <si>
    <t>Přesun sutě</t>
  </si>
  <si>
    <t>44</t>
  </si>
  <si>
    <t>997221551</t>
  </si>
  <si>
    <t>Vodorovná doprava suti ze sypkých materiálů do 1 km</t>
  </si>
  <si>
    <t>-1643148150</t>
  </si>
  <si>
    <t>45</t>
  </si>
  <si>
    <t>997221559</t>
  </si>
  <si>
    <t>Příplatek ZKD 1 km u vodorovné dopravy suti ze sypkých materiálů</t>
  </si>
  <si>
    <t>814696616</t>
  </si>
  <si>
    <t>46</t>
  </si>
  <si>
    <t>997221561</t>
  </si>
  <si>
    <t>Vodorovná doprava suti z kusových materiálů do 1 km</t>
  </si>
  <si>
    <t>1983485285</t>
  </si>
  <si>
    <t>47</t>
  </si>
  <si>
    <t>997221569</t>
  </si>
  <si>
    <t>Příplatek ZKD 1 km u vodorovné dopravy suti z kusových materiálů</t>
  </si>
  <si>
    <t>828905465</t>
  </si>
  <si>
    <t>48</t>
  </si>
  <si>
    <t>997221815</t>
  </si>
  <si>
    <t>Poplatek za uložení na skládce (skládkovné) stavebního odpadu betonového kód odpadu 170 101</t>
  </si>
  <si>
    <t>-719188145</t>
  </si>
  <si>
    <t>49</t>
  </si>
  <si>
    <t>997221845</t>
  </si>
  <si>
    <t>Poplatek za uložení na skládce (skládkovné) odpadu asfaltového bez dehtu kód odpadu 170 302</t>
  </si>
  <si>
    <t>-1729103233</t>
  </si>
  <si>
    <t>50</t>
  </si>
  <si>
    <t>997221855</t>
  </si>
  <si>
    <t>Poplatek za uložení na skládce (skládkovné) zeminy a kameniva kód odpadu 170 504</t>
  </si>
  <si>
    <t>711530723</t>
  </si>
  <si>
    <t>998</t>
  </si>
  <si>
    <t>Přesun hmot</t>
  </si>
  <si>
    <t>51</t>
  </si>
  <si>
    <t>998223011</t>
  </si>
  <si>
    <t>Přesun hmot pro pozemní komunikace s krytem dlážděným</t>
  </si>
  <si>
    <t>1144855334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</si>
</sst>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\.MM\.YYYY"/>
    <numFmt numFmtId="169" formatCode="#,##0.00000"/>
    <numFmt numFmtId="170" formatCode="#,##0.000"/>
  </numFmts>
  <fonts count="28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sz val="8"/>
      <color indexed="55"/>
      <name val="Arial CE"/>
      <family val="2"/>
    </font>
    <font>
      <b/>
      <sz val="8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sz val="8"/>
      <color indexed="56"/>
      <name val="Arial CE"/>
      <family val="2"/>
    </font>
    <font>
      <i/>
      <sz val="8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7" fillId="0" borderId="0">
      <alignment/>
      <protection/>
    </xf>
    <xf numFmtId="164" fontId="1" fillId="0" borderId="0">
      <alignment/>
      <protection/>
    </xf>
  </cellStyleXfs>
  <cellXfs count="224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 applyProtection="1">
      <alignment/>
      <protection/>
    </xf>
    <xf numFmtId="164" fontId="1" fillId="0" borderId="2" xfId="21" applyBorder="1" applyProtection="1">
      <alignment/>
      <protection/>
    </xf>
    <xf numFmtId="164" fontId="1" fillId="0" borderId="3" xfId="21" applyBorder="1">
      <alignment/>
      <protection/>
    </xf>
    <xf numFmtId="164" fontId="1" fillId="0" borderId="3" xfId="21" applyBorder="1" applyProtection="1">
      <alignment/>
      <protection/>
    </xf>
    <xf numFmtId="164" fontId="1" fillId="0" borderId="0" xfId="21" applyProtection="1">
      <alignment/>
      <protection/>
    </xf>
    <xf numFmtId="164" fontId="3" fillId="0" borderId="0" xfId="21" applyFont="1" applyAlignment="1" applyProtection="1">
      <alignment horizontal="left" vertical="center"/>
      <protection/>
    </xf>
    <xf numFmtId="164" fontId="4" fillId="0" borderId="0" xfId="21" applyFont="1" applyAlignment="1">
      <alignment horizontal="left" vertical="center"/>
      <protection/>
    </xf>
    <xf numFmtId="164" fontId="5" fillId="0" borderId="0" xfId="21" applyFont="1" applyAlignment="1">
      <alignment horizontal="left" vertical="center"/>
      <protection/>
    </xf>
    <xf numFmtId="164" fontId="6" fillId="0" borderId="0" xfId="21" applyFont="1" applyAlignment="1" applyProtection="1">
      <alignment horizontal="left" vertical="top"/>
      <protection/>
    </xf>
    <xf numFmtId="164" fontId="1" fillId="0" borderId="0" xfId="21" applyFont="1" applyBorder="1" applyAlignment="1" applyProtection="1">
      <alignment horizontal="left" vertical="center"/>
      <protection/>
    </xf>
    <xf numFmtId="164" fontId="7" fillId="0" borderId="0" xfId="21" applyFont="1" applyBorder="1" applyAlignment="1">
      <alignment horizontal="left" vertical="top" wrapText="1"/>
      <protection/>
    </xf>
    <xf numFmtId="164" fontId="8" fillId="0" borderId="0" xfId="21" applyFont="1" applyAlignment="1" applyProtection="1">
      <alignment horizontal="left" vertical="top"/>
      <protection/>
    </xf>
    <xf numFmtId="164" fontId="8" fillId="0" borderId="0" xfId="21" applyFont="1" applyBorder="1" applyAlignment="1" applyProtection="1">
      <alignment horizontal="left" vertical="top" wrapText="1"/>
      <protection/>
    </xf>
    <xf numFmtId="164" fontId="6" fillId="0" borderId="0" xfId="21" applyFont="1" applyAlignment="1" applyProtection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1" fillId="2" borderId="0" xfId="21" applyFont="1" applyFill="1" applyAlignment="1" applyProtection="1">
      <alignment horizontal="left" vertical="center"/>
      <protection locked="0"/>
    </xf>
    <xf numFmtId="165" fontId="1" fillId="2" borderId="0" xfId="21" applyNumberFormat="1" applyFont="1" applyFill="1" applyAlignment="1" applyProtection="1">
      <alignment horizontal="left" vertical="center"/>
      <protection locked="0"/>
    </xf>
    <xf numFmtId="165" fontId="1" fillId="2" borderId="0" xfId="21" applyNumberFormat="1" applyFont="1" applyFill="1" applyBorder="1" applyAlignment="1" applyProtection="1">
      <alignment horizontal="left" vertical="center"/>
      <protection locked="0"/>
    </xf>
    <xf numFmtId="164" fontId="1" fillId="0" borderId="0" xfId="21" applyFont="1" applyBorder="1" applyAlignment="1" applyProtection="1">
      <alignment horizontal="left" vertical="center" wrapText="1"/>
      <protection/>
    </xf>
    <xf numFmtId="164" fontId="1" fillId="0" borderId="4" xfId="21" applyBorder="1" applyProtection="1">
      <alignment/>
      <protection/>
    </xf>
    <xf numFmtId="164" fontId="1" fillId="0" borderId="0" xfId="21" applyFont="1" applyAlignment="1">
      <alignment vertical="center"/>
      <protection/>
    </xf>
    <xf numFmtId="164" fontId="1" fillId="0" borderId="3" xfId="21" applyFont="1" applyBorder="1" applyAlignment="1" applyProtection="1">
      <alignment vertical="center"/>
      <protection/>
    </xf>
    <xf numFmtId="164" fontId="1" fillId="0" borderId="0" xfId="21" applyFont="1" applyAlignment="1" applyProtection="1">
      <alignment vertical="center"/>
      <protection/>
    </xf>
    <xf numFmtId="164" fontId="9" fillId="0" borderId="5" xfId="21" applyFont="1" applyBorder="1" applyAlignment="1" applyProtection="1">
      <alignment horizontal="left" vertical="center"/>
      <protection/>
    </xf>
    <xf numFmtId="164" fontId="1" fillId="0" borderId="5" xfId="21" applyFont="1" applyBorder="1" applyAlignment="1" applyProtection="1">
      <alignment vertical="center"/>
      <protection/>
    </xf>
    <xf numFmtId="166" fontId="9" fillId="0" borderId="5" xfId="21" applyNumberFormat="1" applyFont="1" applyBorder="1" applyAlignment="1" applyProtection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6" fillId="0" borderId="0" xfId="21" applyFont="1" applyBorder="1" applyAlignment="1" applyProtection="1">
      <alignment horizontal="right" vertical="center"/>
      <protection/>
    </xf>
    <xf numFmtId="164" fontId="6" fillId="0" borderId="0" xfId="21" applyFont="1" applyAlignment="1">
      <alignment vertical="center"/>
      <protection/>
    </xf>
    <xf numFmtId="164" fontId="6" fillId="0" borderId="3" xfId="21" applyFont="1" applyBorder="1" applyAlignment="1" applyProtection="1">
      <alignment vertical="center"/>
      <protection/>
    </xf>
    <xf numFmtId="164" fontId="6" fillId="0" borderId="0" xfId="21" applyFont="1" applyAlignment="1" applyProtection="1">
      <alignment vertical="center"/>
      <protection/>
    </xf>
    <xf numFmtId="167" fontId="6" fillId="0" borderId="0" xfId="21" applyNumberFormat="1" applyFont="1" applyBorder="1" applyAlignment="1" applyProtection="1">
      <alignment horizontal="right" vertical="center"/>
      <protection/>
    </xf>
    <xf numFmtId="166" fontId="7" fillId="0" borderId="0" xfId="21" applyNumberFormat="1" applyFont="1" applyBorder="1" applyAlignment="1" applyProtection="1">
      <alignment vertical="center"/>
      <protection/>
    </xf>
    <xf numFmtId="164" fontId="6" fillId="0" borderId="3" xfId="21" applyFont="1" applyBorder="1" applyAlignment="1">
      <alignment vertical="center"/>
      <protection/>
    </xf>
    <xf numFmtId="164" fontId="1" fillId="3" borderId="0" xfId="21" applyFont="1" applyFill="1" applyAlignment="1" applyProtection="1">
      <alignment vertical="center"/>
      <protection/>
    </xf>
    <xf numFmtId="164" fontId="10" fillId="3" borderId="6" xfId="21" applyFont="1" applyFill="1" applyBorder="1" applyAlignment="1" applyProtection="1">
      <alignment horizontal="left" vertical="center"/>
      <protection/>
    </xf>
    <xf numFmtId="164" fontId="1" fillId="3" borderId="7" xfId="21" applyFont="1" applyFill="1" applyBorder="1" applyAlignment="1" applyProtection="1">
      <alignment vertical="center"/>
      <protection/>
    </xf>
    <xf numFmtId="164" fontId="10" fillId="3" borderId="7" xfId="21" applyFont="1" applyFill="1" applyBorder="1" applyAlignment="1" applyProtection="1">
      <alignment horizontal="center" vertical="center"/>
      <protection/>
    </xf>
    <xf numFmtId="164" fontId="10" fillId="3" borderId="7" xfId="21" applyFont="1" applyFill="1" applyBorder="1" applyAlignment="1" applyProtection="1">
      <alignment horizontal="left" vertical="center"/>
      <protection/>
    </xf>
    <xf numFmtId="166" fontId="10" fillId="3" borderId="8" xfId="21" applyNumberFormat="1" applyFont="1" applyFill="1" applyBorder="1" applyAlignment="1" applyProtection="1">
      <alignment vertical="center"/>
      <protection/>
    </xf>
    <xf numFmtId="164" fontId="1" fillId="0" borderId="9" xfId="21" applyFont="1" applyBorder="1" applyAlignment="1" applyProtection="1">
      <alignment vertical="center"/>
      <protection/>
    </xf>
    <xf numFmtId="164" fontId="1" fillId="0" borderId="10" xfId="21" applyFont="1" applyBorder="1" applyAlignment="1" applyProtection="1">
      <alignment vertical="center"/>
      <protection/>
    </xf>
    <xf numFmtId="164" fontId="1" fillId="0" borderId="1" xfId="21" applyFont="1" applyBorder="1" applyAlignment="1" applyProtection="1">
      <alignment vertical="center"/>
      <protection/>
    </xf>
    <xf numFmtId="164" fontId="1" fillId="0" borderId="2" xfId="21" applyFont="1" applyBorder="1" applyAlignment="1" applyProtection="1">
      <alignment vertical="center"/>
      <protection/>
    </xf>
    <xf numFmtId="164" fontId="8" fillId="0" borderId="0" xfId="21" applyFont="1" applyAlignment="1">
      <alignment vertical="center"/>
      <protection/>
    </xf>
    <xf numFmtId="164" fontId="8" fillId="0" borderId="3" xfId="21" applyFont="1" applyBorder="1" applyAlignment="1" applyProtection="1">
      <alignment vertical="center"/>
      <protection/>
    </xf>
    <xf numFmtId="164" fontId="8" fillId="0" borderId="0" xfId="21" applyFont="1" applyAlignment="1" applyProtection="1">
      <alignment horizontal="left" vertical="center"/>
      <protection/>
    </xf>
    <xf numFmtId="164" fontId="8" fillId="0" borderId="0" xfId="21" applyFont="1" applyAlignment="1" applyProtection="1">
      <alignment vertical="center"/>
      <protection/>
    </xf>
    <xf numFmtId="164" fontId="8" fillId="0" borderId="0" xfId="21" applyFont="1" applyBorder="1" applyAlignment="1" applyProtection="1">
      <alignment horizontal="left" vertical="center" wrapText="1"/>
      <protection/>
    </xf>
    <xf numFmtId="164" fontId="8" fillId="0" borderId="3" xfId="21" applyFont="1" applyBorder="1" applyAlignment="1">
      <alignment vertical="center"/>
      <protection/>
    </xf>
    <xf numFmtId="164" fontId="11" fillId="0" borderId="0" xfId="21" applyFont="1" applyAlignment="1" applyProtection="1">
      <alignment vertical="center"/>
      <protection/>
    </xf>
    <xf numFmtId="168" fontId="1" fillId="0" borderId="0" xfId="21" applyNumberFormat="1" applyFont="1" applyBorder="1" applyAlignment="1" applyProtection="1">
      <alignment horizontal="left" vertical="center"/>
      <protection/>
    </xf>
    <xf numFmtId="164" fontId="1" fillId="0" borderId="0" xfId="21" applyFont="1" applyBorder="1" applyAlignment="1" applyProtection="1">
      <alignment vertical="center" wrapText="1"/>
      <protection/>
    </xf>
    <xf numFmtId="164" fontId="12" fillId="0" borderId="11" xfId="21" applyFont="1" applyBorder="1" applyAlignment="1">
      <alignment horizontal="center" vertical="center"/>
      <protection/>
    </xf>
    <xf numFmtId="164" fontId="1" fillId="0" borderId="12" xfId="21" applyFont="1" applyBorder="1" applyAlignment="1">
      <alignment vertical="center"/>
      <protection/>
    </xf>
    <xf numFmtId="164" fontId="1" fillId="0" borderId="13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4" xfId="21" applyFont="1" applyBorder="1" applyAlignment="1">
      <alignment vertical="center"/>
      <protection/>
    </xf>
    <xf numFmtId="164" fontId="1" fillId="0" borderId="0" xfId="21" applyFont="1" applyBorder="1" applyAlignment="1" applyProtection="1">
      <alignment vertical="center"/>
      <protection/>
    </xf>
    <xf numFmtId="164" fontId="1" fillId="0" borderId="14" xfId="21" applyFont="1" applyBorder="1" applyAlignment="1" applyProtection="1">
      <alignment vertical="center"/>
      <protection/>
    </xf>
    <xf numFmtId="164" fontId="13" fillId="4" borderId="6" xfId="21" applyFont="1" applyFill="1" applyBorder="1" applyAlignment="1" applyProtection="1">
      <alignment horizontal="center" vertical="center"/>
      <protection/>
    </xf>
    <xf numFmtId="164" fontId="1" fillId="4" borderId="7" xfId="21" applyFont="1" applyFill="1" applyBorder="1" applyAlignment="1" applyProtection="1">
      <alignment vertical="center"/>
      <protection/>
    </xf>
    <xf numFmtId="164" fontId="13" fillId="4" borderId="7" xfId="21" applyFont="1" applyFill="1" applyBorder="1" applyAlignment="1" applyProtection="1">
      <alignment horizontal="center" vertical="center"/>
      <protection/>
    </xf>
    <xf numFmtId="164" fontId="13" fillId="4" borderId="7" xfId="21" applyFont="1" applyFill="1" applyBorder="1" applyAlignment="1" applyProtection="1">
      <alignment horizontal="right" vertical="center"/>
      <protection/>
    </xf>
    <xf numFmtId="164" fontId="13" fillId="4" borderId="8" xfId="21" applyFont="1" applyFill="1" applyBorder="1" applyAlignment="1" applyProtection="1">
      <alignment horizontal="center" vertical="center"/>
      <protection/>
    </xf>
    <xf numFmtId="164" fontId="13" fillId="4" borderId="0" xfId="21" applyFont="1" applyFill="1" applyAlignment="1" applyProtection="1">
      <alignment horizontal="center" vertical="center"/>
      <protection/>
    </xf>
    <xf numFmtId="164" fontId="14" fillId="0" borderId="15" xfId="21" applyFont="1" applyBorder="1" applyAlignment="1" applyProtection="1">
      <alignment horizontal="center" vertical="center" wrapText="1"/>
      <protection/>
    </xf>
    <xf numFmtId="164" fontId="14" fillId="0" borderId="16" xfId="21" applyFont="1" applyBorder="1" applyAlignment="1" applyProtection="1">
      <alignment horizontal="center" vertical="center" wrapText="1"/>
      <protection/>
    </xf>
    <xf numFmtId="164" fontId="14" fillId="0" borderId="17" xfId="21" applyFont="1" applyBorder="1" applyAlignment="1" applyProtection="1">
      <alignment horizontal="center" vertical="center" wrapText="1"/>
      <protection/>
    </xf>
    <xf numFmtId="164" fontId="1" fillId="0" borderId="11" xfId="21" applyFont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/>
    </xf>
    <xf numFmtId="164" fontId="1" fillId="0" borderId="13" xfId="21" applyFont="1" applyBorder="1" applyAlignment="1" applyProtection="1">
      <alignment vertical="center"/>
      <protection/>
    </xf>
    <xf numFmtId="164" fontId="10" fillId="0" borderId="0" xfId="21" applyFont="1" applyAlignment="1">
      <alignment vertical="center"/>
      <protection/>
    </xf>
    <xf numFmtId="164" fontId="10" fillId="0" borderId="3" xfId="21" applyFont="1" applyBorder="1" applyAlignment="1" applyProtection="1">
      <alignment vertical="center"/>
      <protection/>
    </xf>
    <xf numFmtId="164" fontId="15" fillId="0" borderId="0" xfId="21" applyFont="1" applyAlignment="1" applyProtection="1">
      <alignment horizontal="left" vertical="center"/>
      <protection/>
    </xf>
    <xf numFmtId="164" fontId="15" fillId="0" borderId="0" xfId="21" applyFont="1" applyAlignment="1" applyProtection="1">
      <alignment vertical="center"/>
      <protection/>
    </xf>
    <xf numFmtId="166" fontId="15" fillId="0" borderId="0" xfId="21" applyNumberFormat="1" applyFont="1" applyBorder="1" applyAlignment="1" applyProtection="1">
      <alignment horizontal="right" vertical="center"/>
      <protection/>
    </xf>
    <xf numFmtId="166" fontId="15" fillId="0" borderId="0" xfId="21" applyNumberFormat="1" applyFont="1" applyBorder="1" applyAlignment="1" applyProtection="1">
      <alignment vertical="center"/>
      <protection/>
    </xf>
    <xf numFmtId="164" fontId="10" fillId="0" borderId="0" xfId="21" applyFont="1" applyAlignment="1" applyProtection="1">
      <alignment horizontal="center" vertical="center"/>
      <protection/>
    </xf>
    <xf numFmtId="164" fontId="10" fillId="0" borderId="3" xfId="21" applyFont="1" applyBorder="1" applyAlignment="1">
      <alignment vertical="center"/>
      <protection/>
    </xf>
    <xf numFmtId="166" fontId="12" fillId="0" borderId="18" xfId="21" applyNumberFormat="1" applyFont="1" applyBorder="1" applyAlignment="1" applyProtection="1">
      <alignment vertical="center"/>
      <protection/>
    </xf>
    <xf numFmtId="166" fontId="12" fillId="0" borderId="0" xfId="21" applyNumberFormat="1" applyFont="1" applyBorder="1" applyAlignment="1" applyProtection="1">
      <alignment vertical="center"/>
      <protection/>
    </xf>
    <xf numFmtId="169" fontId="12" fillId="0" borderId="0" xfId="21" applyNumberFormat="1" applyFont="1" applyBorder="1" applyAlignment="1" applyProtection="1">
      <alignment vertical="center"/>
      <protection/>
    </xf>
    <xf numFmtId="166" fontId="12" fillId="0" borderId="14" xfId="21" applyNumberFormat="1" applyFont="1" applyBorder="1" applyAlignment="1" applyProtection="1">
      <alignment vertical="center"/>
      <protection/>
    </xf>
    <xf numFmtId="164" fontId="10" fillId="0" borderId="0" xfId="21" applyFont="1" applyAlignment="1">
      <alignment horizontal="left" vertical="center"/>
      <protection/>
    </xf>
    <xf numFmtId="164" fontId="16" fillId="0" borderId="0" xfId="20" applyNumberFormat="1" applyFont="1" applyFill="1" applyBorder="1" applyAlignment="1" applyProtection="1">
      <alignment horizontal="center" vertical="center"/>
      <protection/>
    </xf>
    <xf numFmtId="164" fontId="18" fillId="0" borderId="3" xfId="21" applyFont="1" applyBorder="1" applyAlignment="1" applyProtection="1">
      <alignment vertical="center"/>
      <protection/>
    </xf>
    <xf numFmtId="164" fontId="19" fillId="0" borderId="0" xfId="21" applyFont="1" applyAlignment="1" applyProtection="1">
      <alignment vertical="center"/>
      <protection/>
    </xf>
    <xf numFmtId="164" fontId="19" fillId="0" borderId="0" xfId="21" applyFont="1" applyBorder="1" applyAlignment="1" applyProtection="1">
      <alignment horizontal="left" vertical="center" wrapText="1"/>
      <protection/>
    </xf>
    <xf numFmtId="164" fontId="20" fillId="0" borderId="0" xfId="21" applyFont="1" applyAlignment="1" applyProtection="1">
      <alignment vertical="center"/>
      <protection/>
    </xf>
    <xf numFmtId="166" fontId="20" fillId="0" borderId="0" xfId="21" applyNumberFormat="1" applyFont="1" applyBorder="1" applyAlignment="1" applyProtection="1">
      <alignment vertical="center"/>
      <protection/>
    </xf>
    <xf numFmtId="164" fontId="8" fillId="0" borderId="0" xfId="21" applyFont="1" applyAlignment="1" applyProtection="1">
      <alignment horizontal="center" vertical="center"/>
      <protection/>
    </xf>
    <xf numFmtId="164" fontId="18" fillId="0" borderId="3" xfId="21" applyFont="1" applyBorder="1" applyAlignment="1">
      <alignment vertical="center"/>
      <protection/>
    </xf>
    <xf numFmtId="166" fontId="21" fillId="0" borderId="19" xfId="21" applyNumberFormat="1" applyFont="1" applyBorder="1" applyAlignment="1" applyProtection="1">
      <alignment vertical="center"/>
      <protection/>
    </xf>
    <xf numFmtId="166" fontId="21" fillId="0" borderId="20" xfId="21" applyNumberFormat="1" applyFont="1" applyBorder="1" applyAlignment="1" applyProtection="1">
      <alignment vertical="center"/>
      <protection/>
    </xf>
    <xf numFmtId="169" fontId="21" fillId="0" borderId="20" xfId="21" applyNumberFormat="1" applyFont="1" applyBorder="1" applyAlignment="1" applyProtection="1">
      <alignment vertical="center"/>
      <protection/>
    </xf>
    <xf numFmtId="166" fontId="21" fillId="0" borderId="21" xfId="21" applyNumberFormat="1" applyFont="1" applyBorder="1" applyAlignment="1" applyProtection="1">
      <alignment vertical="center"/>
      <protection/>
    </xf>
    <xf numFmtId="164" fontId="18" fillId="0" borderId="0" xfId="21" applyFont="1" applyAlignment="1">
      <alignment vertical="center"/>
      <protection/>
    </xf>
    <xf numFmtId="164" fontId="18" fillId="0" borderId="0" xfId="21" applyFont="1" applyAlignment="1">
      <alignment horizontal="left" vertical="center"/>
      <protection/>
    </xf>
    <xf numFmtId="164" fontId="1" fillId="0" borderId="0" xfId="21" applyProtection="1">
      <alignment/>
      <protection locked="0"/>
    </xf>
    <xf numFmtId="164" fontId="1" fillId="0" borderId="1" xfId="21" applyBorder="1">
      <alignment/>
      <protection/>
    </xf>
    <xf numFmtId="164" fontId="1" fillId="0" borderId="2" xfId="21" applyBorder="1">
      <alignment/>
      <protection/>
    </xf>
    <xf numFmtId="164" fontId="1" fillId="0" borderId="2" xfId="21" applyBorder="1" applyProtection="1">
      <alignment/>
      <protection locked="0"/>
    </xf>
    <xf numFmtId="164" fontId="3" fillId="0" borderId="0" xfId="21" applyFont="1" applyAlignment="1">
      <alignment horizontal="left" vertical="center"/>
      <protection/>
    </xf>
    <xf numFmtId="164" fontId="6" fillId="0" borderId="0" xfId="21" applyFont="1" applyAlignment="1">
      <alignment horizontal="left" vertical="center"/>
      <protection/>
    </xf>
    <xf numFmtId="164" fontId="1" fillId="0" borderId="0" xfId="21" applyFont="1" applyAlignment="1" applyProtection="1">
      <alignment vertical="center"/>
      <protection locked="0"/>
    </xf>
    <xf numFmtId="164" fontId="8" fillId="0" borderId="0" xfId="21" applyFont="1" applyBorder="1" applyAlignment="1">
      <alignment horizontal="left" vertical="center" wrapText="1"/>
      <protection/>
    </xf>
    <xf numFmtId="164" fontId="6" fillId="0" borderId="0" xfId="21" applyFont="1" applyAlignment="1" applyProtection="1">
      <alignment horizontal="left" vertical="center"/>
      <protection locked="0"/>
    </xf>
    <xf numFmtId="168" fontId="1" fillId="0" borderId="0" xfId="21" applyNumberFormat="1" applyFont="1" applyAlignment="1">
      <alignment horizontal="left" vertical="center"/>
      <protection/>
    </xf>
    <xf numFmtId="164" fontId="1" fillId="2" borderId="0" xfId="21" applyFont="1" applyFill="1" applyBorder="1" applyAlignment="1" applyProtection="1">
      <alignment horizontal="left" vertical="center"/>
      <protection locked="0"/>
    </xf>
    <xf numFmtId="164" fontId="1" fillId="0" borderId="0" xfId="21" applyFont="1" applyAlignment="1">
      <alignment vertical="center" wrapText="1"/>
      <protection/>
    </xf>
    <xf numFmtId="164" fontId="1" fillId="0" borderId="3" xfId="21" applyFont="1" applyBorder="1" applyAlignment="1">
      <alignment vertical="center" wrapText="1"/>
      <protection/>
    </xf>
    <xf numFmtId="164" fontId="1" fillId="0" borderId="0" xfId="21" applyFont="1" applyBorder="1" applyAlignment="1">
      <alignment horizontal="left" vertical="center" wrapText="1"/>
      <protection/>
    </xf>
    <xf numFmtId="164" fontId="1" fillId="0" borderId="0" xfId="21" applyFont="1" applyAlignment="1" applyProtection="1">
      <alignment vertical="center" wrapText="1"/>
      <protection locked="0"/>
    </xf>
    <xf numFmtId="164" fontId="1" fillId="0" borderId="12" xfId="21" applyFont="1" applyBorder="1" applyAlignment="1" applyProtection="1">
      <alignment vertical="center"/>
      <protection locked="0"/>
    </xf>
    <xf numFmtId="164" fontId="9" fillId="0" borderId="0" xfId="21" applyFont="1" applyAlignment="1">
      <alignment horizontal="left" vertical="center"/>
      <protection/>
    </xf>
    <xf numFmtId="166" fontId="15" fillId="0" borderId="0" xfId="21" applyNumberFormat="1" applyFont="1" applyAlignment="1">
      <alignment vertical="center"/>
      <protection/>
    </xf>
    <xf numFmtId="164" fontId="6" fillId="0" borderId="0" xfId="21" applyFont="1" applyAlignment="1">
      <alignment horizontal="right" vertical="center"/>
      <protection/>
    </xf>
    <xf numFmtId="164" fontId="6" fillId="0" borderId="0" xfId="21" applyFont="1" applyAlignment="1" applyProtection="1">
      <alignment horizontal="right" vertical="center"/>
      <protection locked="0"/>
    </xf>
    <xf numFmtId="166" fontId="6" fillId="0" borderId="0" xfId="21" applyNumberFormat="1" applyFont="1" applyAlignment="1">
      <alignment vertical="center"/>
      <protection/>
    </xf>
    <xf numFmtId="167" fontId="6" fillId="0" borderId="0" xfId="21" applyNumberFormat="1" applyFont="1" applyAlignment="1" applyProtection="1">
      <alignment horizontal="right" vertical="center"/>
      <protection locked="0"/>
    </xf>
    <xf numFmtId="164" fontId="1" fillId="4" borderId="0" xfId="21" applyFont="1" applyFill="1" applyAlignment="1">
      <alignment vertical="center"/>
      <protection/>
    </xf>
    <xf numFmtId="164" fontId="10" fillId="4" borderId="6" xfId="21" applyFont="1" applyFill="1" applyBorder="1" applyAlignment="1">
      <alignment horizontal="left" vertical="center"/>
      <protection/>
    </xf>
    <xf numFmtId="164" fontId="1" fillId="4" borderId="7" xfId="21" applyFont="1" applyFill="1" applyBorder="1" applyAlignment="1">
      <alignment vertical="center"/>
      <protection/>
    </xf>
    <xf numFmtId="164" fontId="10" fillId="4" borderId="7" xfId="21" applyFont="1" applyFill="1" applyBorder="1" applyAlignment="1">
      <alignment horizontal="right" vertical="center"/>
      <protection/>
    </xf>
    <xf numFmtId="164" fontId="10" fillId="4" borderId="7" xfId="21" applyFont="1" applyFill="1" applyBorder="1" applyAlignment="1">
      <alignment horizontal="center" vertical="center"/>
      <protection/>
    </xf>
    <xf numFmtId="164" fontId="1" fillId="4" borderId="7" xfId="21" applyFont="1" applyFill="1" applyBorder="1" applyAlignment="1" applyProtection="1">
      <alignment vertical="center"/>
      <protection locked="0"/>
    </xf>
    <xf numFmtId="166" fontId="10" fillId="4" borderId="7" xfId="21" applyNumberFormat="1" applyFont="1" applyFill="1" applyBorder="1" applyAlignment="1">
      <alignment vertical="center"/>
      <protection/>
    </xf>
    <xf numFmtId="164" fontId="1" fillId="4" borderId="8" xfId="21" applyFont="1" applyFill="1" applyBorder="1" applyAlignment="1">
      <alignment vertical="center"/>
      <protection/>
    </xf>
    <xf numFmtId="164" fontId="1" fillId="0" borderId="9" xfId="21" applyFont="1" applyBorder="1" applyAlignment="1">
      <alignment vertical="center"/>
      <protection/>
    </xf>
    <xf numFmtId="164" fontId="1" fillId="0" borderId="10" xfId="21" applyFont="1" applyBorder="1" applyAlignment="1">
      <alignment vertical="center"/>
      <protection/>
    </xf>
    <xf numFmtId="164" fontId="1" fillId="0" borderId="10" xfId="21" applyFont="1" applyBorder="1" applyAlignment="1" applyProtection="1">
      <alignment vertical="center"/>
      <protection locked="0"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2" xfId="21" applyFont="1" applyBorder="1" applyAlignment="1" applyProtection="1">
      <alignment vertical="center"/>
      <protection locked="0"/>
    </xf>
    <xf numFmtId="168" fontId="1" fillId="0" borderId="0" xfId="21" applyNumberFormat="1" applyFont="1" applyAlignment="1" applyProtection="1">
      <alignment horizontal="left" vertical="center"/>
      <protection/>
    </xf>
    <xf numFmtId="164" fontId="1" fillId="0" borderId="0" xfId="21" applyFont="1" applyAlignment="1" applyProtection="1">
      <alignment horizontal="left" vertical="center" wrapText="1"/>
      <protection/>
    </xf>
    <xf numFmtId="164" fontId="13" fillId="4" borderId="0" xfId="21" applyFont="1" applyFill="1" applyAlignment="1" applyProtection="1">
      <alignment horizontal="left" vertical="center"/>
      <protection/>
    </xf>
    <xf numFmtId="164" fontId="1" fillId="4" borderId="0" xfId="21" applyFont="1" applyFill="1" applyAlignment="1" applyProtection="1">
      <alignment vertical="center"/>
      <protection/>
    </xf>
    <xf numFmtId="164" fontId="1" fillId="4" borderId="0" xfId="21" applyFont="1" applyFill="1" applyAlignment="1" applyProtection="1">
      <alignment vertical="center"/>
      <protection locked="0"/>
    </xf>
    <xf numFmtId="164" fontId="13" fillId="4" borderId="0" xfId="21" applyFont="1" applyFill="1" applyAlignment="1" applyProtection="1">
      <alignment horizontal="right" vertical="center"/>
      <protection/>
    </xf>
    <xf numFmtId="164" fontId="22" fillId="0" borderId="0" xfId="21" applyFont="1" applyAlignment="1" applyProtection="1">
      <alignment horizontal="left" vertical="center"/>
      <protection/>
    </xf>
    <xf numFmtId="166" fontId="15" fillId="0" borderId="0" xfId="21" applyNumberFormat="1" applyFont="1" applyAlignment="1" applyProtection="1">
      <alignment vertical="center"/>
      <protection/>
    </xf>
    <xf numFmtId="164" fontId="23" fillId="0" borderId="0" xfId="21" applyFont="1" applyAlignment="1">
      <alignment vertical="center"/>
      <protection/>
    </xf>
    <xf numFmtId="164" fontId="23" fillId="0" borderId="3" xfId="21" applyFont="1" applyBorder="1" applyAlignment="1" applyProtection="1">
      <alignment vertical="center"/>
      <protection/>
    </xf>
    <xf numFmtId="164" fontId="23" fillId="0" borderId="0" xfId="21" applyFont="1" applyAlignment="1" applyProtection="1">
      <alignment vertical="center"/>
      <protection/>
    </xf>
    <xf numFmtId="164" fontId="23" fillId="0" borderId="20" xfId="21" applyFont="1" applyBorder="1" applyAlignment="1" applyProtection="1">
      <alignment horizontal="left" vertical="center"/>
      <protection/>
    </xf>
    <xf numFmtId="164" fontId="23" fillId="0" borderId="20" xfId="21" applyFont="1" applyBorder="1" applyAlignment="1" applyProtection="1">
      <alignment vertical="center"/>
      <protection/>
    </xf>
    <xf numFmtId="164" fontId="23" fillId="0" borderId="20" xfId="21" applyFont="1" applyBorder="1" applyAlignment="1" applyProtection="1">
      <alignment vertical="center"/>
      <protection locked="0"/>
    </xf>
    <xf numFmtId="166" fontId="23" fillId="0" borderId="20" xfId="21" applyNumberFormat="1" applyFont="1" applyBorder="1" applyAlignment="1" applyProtection="1">
      <alignment vertical="center"/>
      <protection/>
    </xf>
    <xf numFmtId="164" fontId="23" fillId="0" borderId="3" xfId="21" applyFont="1" applyBorder="1" applyAlignment="1">
      <alignment vertical="center"/>
      <protection/>
    </xf>
    <xf numFmtId="164" fontId="24" fillId="0" borderId="0" xfId="21" applyFont="1" applyAlignment="1">
      <alignment vertical="center"/>
      <protection/>
    </xf>
    <xf numFmtId="164" fontId="24" fillId="0" borderId="3" xfId="21" applyFont="1" applyBorder="1" applyAlignment="1" applyProtection="1">
      <alignment vertical="center"/>
      <protection/>
    </xf>
    <xf numFmtId="164" fontId="24" fillId="0" borderId="0" xfId="21" applyFont="1" applyAlignment="1" applyProtection="1">
      <alignment vertical="center"/>
      <protection/>
    </xf>
    <xf numFmtId="164" fontId="24" fillId="0" borderId="20" xfId="21" applyFont="1" applyBorder="1" applyAlignment="1" applyProtection="1">
      <alignment horizontal="left" vertical="center"/>
      <protection/>
    </xf>
    <xf numFmtId="164" fontId="24" fillId="0" borderId="20" xfId="21" applyFont="1" applyBorder="1" applyAlignment="1" applyProtection="1">
      <alignment vertical="center"/>
      <protection/>
    </xf>
    <xf numFmtId="164" fontId="24" fillId="0" borderId="20" xfId="21" applyFont="1" applyBorder="1" applyAlignment="1" applyProtection="1">
      <alignment vertical="center"/>
      <protection locked="0"/>
    </xf>
    <xf numFmtId="166" fontId="24" fillId="0" borderId="20" xfId="21" applyNumberFormat="1" applyFont="1" applyBorder="1" applyAlignment="1" applyProtection="1">
      <alignment vertical="center"/>
      <protection/>
    </xf>
    <xf numFmtId="164" fontId="24" fillId="0" borderId="3" xfId="21" applyFont="1" applyBorder="1" applyAlignment="1">
      <alignment vertical="center"/>
      <protection/>
    </xf>
    <xf numFmtId="164" fontId="24" fillId="0" borderId="16" xfId="21" applyFont="1" applyBorder="1" applyAlignment="1" applyProtection="1">
      <alignment horizontal="left" vertical="center"/>
      <protection/>
    </xf>
    <xf numFmtId="164" fontId="24" fillId="0" borderId="16" xfId="21" applyFont="1" applyBorder="1" applyAlignment="1" applyProtection="1">
      <alignment vertical="center"/>
      <protection/>
    </xf>
    <xf numFmtId="164" fontId="24" fillId="0" borderId="16" xfId="21" applyFont="1" applyBorder="1" applyAlignment="1" applyProtection="1">
      <alignment vertical="center"/>
      <protection locked="0"/>
    </xf>
    <xf numFmtId="166" fontId="24" fillId="0" borderId="16" xfId="21" applyNumberFormat="1" applyFont="1" applyBorder="1" applyAlignment="1" applyProtection="1">
      <alignment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3" xfId="21" applyFont="1" applyBorder="1" applyAlignment="1" applyProtection="1">
      <alignment horizontal="center" vertical="center" wrapText="1"/>
      <protection/>
    </xf>
    <xf numFmtId="164" fontId="13" fillId="4" borderId="15" xfId="21" applyFont="1" applyFill="1" applyBorder="1" applyAlignment="1" applyProtection="1">
      <alignment horizontal="center" vertical="center" wrapText="1"/>
      <protection/>
    </xf>
    <xf numFmtId="164" fontId="13" fillId="4" borderId="16" xfId="21" applyFont="1" applyFill="1" applyBorder="1" applyAlignment="1" applyProtection="1">
      <alignment horizontal="center" vertical="center" wrapText="1"/>
      <protection/>
    </xf>
    <xf numFmtId="164" fontId="13" fillId="4" borderId="16" xfId="21" applyFont="1" applyFill="1" applyBorder="1" applyAlignment="1" applyProtection="1">
      <alignment horizontal="center" vertical="center" wrapText="1"/>
      <protection locked="0"/>
    </xf>
    <xf numFmtId="164" fontId="13" fillId="4" borderId="17" xfId="21" applyFont="1" applyFill="1" applyBorder="1" applyAlignment="1" applyProtection="1">
      <alignment horizontal="center" vertical="center" wrapText="1"/>
      <protection/>
    </xf>
    <xf numFmtId="164" fontId="13" fillId="4" borderId="0" xfId="21" applyFont="1" applyFill="1" applyAlignment="1" applyProtection="1">
      <alignment horizontal="center" vertical="center" wrapText="1"/>
      <protection/>
    </xf>
    <xf numFmtId="164" fontId="1" fillId="0" borderId="3" xfId="21" applyFont="1" applyBorder="1" applyAlignment="1">
      <alignment horizontal="center" vertical="center" wrapText="1"/>
      <protection/>
    </xf>
    <xf numFmtId="166" fontId="15" fillId="0" borderId="0" xfId="21" applyNumberFormat="1" applyFont="1" applyAlignment="1" applyProtection="1">
      <alignment/>
      <protection/>
    </xf>
    <xf numFmtId="169" fontId="25" fillId="0" borderId="12" xfId="21" applyNumberFormat="1" applyFont="1" applyBorder="1" applyAlignment="1" applyProtection="1">
      <alignment/>
      <protection/>
    </xf>
    <xf numFmtId="169" fontId="25" fillId="0" borderId="13" xfId="21" applyNumberFormat="1" applyFont="1" applyBorder="1" applyAlignment="1" applyProtection="1">
      <alignment/>
      <protection/>
    </xf>
    <xf numFmtId="166" fontId="11" fillId="0" borderId="0" xfId="21" applyNumberFormat="1" applyFont="1" applyAlignment="1">
      <alignment vertical="center"/>
      <protection/>
    </xf>
    <xf numFmtId="164" fontId="26" fillId="0" borderId="0" xfId="21" applyFont="1" applyAlignment="1">
      <alignment/>
      <protection/>
    </xf>
    <xf numFmtId="164" fontId="26" fillId="0" borderId="3" xfId="21" applyFont="1" applyBorder="1" applyAlignment="1" applyProtection="1">
      <alignment/>
      <protection/>
    </xf>
    <xf numFmtId="164" fontId="26" fillId="0" borderId="0" xfId="21" applyFont="1" applyAlignment="1" applyProtection="1">
      <alignment/>
      <protection/>
    </xf>
    <xf numFmtId="164" fontId="26" fillId="0" borderId="0" xfId="21" applyFont="1" applyAlignment="1" applyProtection="1">
      <alignment horizontal="left"/>
      <protection/>
    </xf>
    <xf numFmtId="164" fontId="23" fillId="0" borderId="0" xfId="21" applyFont="1" applyAlignment="1" applyProtection="1">
      <alignment horizontal="left"/>
      <protection/>
    </xf>
    <xf numFmtId="164" fontId="26" fillId="0" borderId="0" xfId="21" applyFont="1" applyAlignment="1" applyProtection="1">
      <alignment/>
      <protection locked="0"/>
    </xf>
    <xf numFmtId="166" fontId="23" fillId="0" borderId="0" xfId="21" applyNumberFormat="1" applyFont="1" applyAlignment="1" applyProtection="1">
      <alignment/>
      <protection/>
    </xf>
    <xf numFmtId="164" fontId="26" fillId="0" borderId="3" xfId="21" applyFont="1" applyBorder="1" applyAlignment="1">
      <alignment/>
      <protection/>
    </xf>
    <xf numFmtId="164" fontId="26" fillId="0" borderId="18" xfId="21" applyFont="1" applyBorder="1" applyAlignment="1" applyProtection="1">
      <alignment/>
      <protection/>
    </xf>
    <xf numFmtId="164" fontId="26" fillId="0" borderId="0" xfId="21" applyFont="1" applyBorder="1" applyAlignment="1" applyProtection="1">
      <alignment/>
      <protection/>
    </xf>
    <xf numFmtId="169" fontId="26" fillId="0" borderId="0" xfId="21" applyNumberFormat="1" applyFont="1" applyBorder="1" applyAlignment="1" applyProtection="1">
      <alignment/>
      <protection/>
    </xf>
    <xf numFmtId="169" fontId="26" fillId="0" borderId="14" xfId="21" applyNumberFormat="1" applyFont="1" applyBorder="1" applyAlignment="1" applyProtection="1">
      <alignment/>
      <protection/>
    </xf>
    <xf numFmtId="164" fontId="26" fillId="0" borderId="0" xfId="21" applyFont="1" applyAlignment="1">
      <alignment horizontal="left"/>
      <protection/>
    </xf>
    <xf numFmtId="164" fontId="26" fillId="0" borderId="0" xfId="21" applyFont="1" applyAlignment="1">
      <alignment horizontal="center"/>
      <protection/>
    </xf>
    <xf numFmtId="166" fontId="26" fillId="0" borderId="0" xfId="21" applyNumberFormat="1" applyFont="1" applyAlignment="1">
      <alignment vertical="center"/>
      <protection/>
    </xf>
    <xf numFmtId="164" fontId="24" fillId="0" borderId="0" xfId="21" applyFont="1" applyAlignment="1" applyProtection="1">
      <alignment horizontal="left"/>
      <protection/>
    </xf>
    <xf numFmtId="166" fontId="24" fillId="0" borderId="0" xfId="21" applyNumberFormat="1" applyFont="1" applyAlignment="1" applyProtection="1">
      <alignment/>
      <protection/>
    </xf>
    <xf numFmtId="164" fontId="1" fillId="0" borderId="22" xfId="21" applyFont="1" applyBorder="1" applyAlignment="1" applyProtection="1">
      <alignment horizontal="center" vertical="center"/>
      <protection/>
    </xf>
    <xf numFmtId="165" fontId="1" fillId="0" borderId="22" xfId="21" applyNumberFormat="1" applyFont="1" applyBorder="1" applyAlignment="1" applyProtection="1">
      <alignment horizontal="left" vertical="center" wrapText="1"/>
      <protection/>
    </xf>
    <xf numFmtId="164" fontId="1" fillId="0" borderId="22" xfId="21" applyFont="1" applyBorder="1" applyAlignment="1" applyProtection="1">
      <alignment horizontal="left" vertical="center" wrapText="1"/>
      <protection/>
    </xf>
    <xf numFmtId="164" fontId="1" fillId="0" borderId="22" xfId="21" applyFont="1" applyBorder="1" applyAlignment="1" applyProtection="1">
      <alignment horizontal="center" vertical="center" wrapText="1"/>
      <protection/>
    </xf>
    <xf numFmtId="170" fontId="1" fillId="0" borderId="22" xfId="21" applyNumberFormat="1" applyFont="1" applyBorder="1" applyAlignment="1" applyProtection="1">
      <alignment vertical="center"/>
      <protection/>
    </xf>
    <xf numFmtId="166" fontId="1" fillId="2" borderId="22" xfId="21" applyNumberFormat="1" applyFont="1" applyFill="1" applyBorder="1" applyAlignment="1" applyProtection="1">
      <alignment vertical="center"/>
      <protection locked="0"/>
    </xf>
    <xf numFmtId="166" fontId="1" fillId="0" borderId="22" xfId="21" applyNumberFormat="1" applyFont="1" applyBorder="1" applyAlignment="1" applyProtection="1">
      <alignment vertical="center"/>
      <protection/>
    </xf>
    <xf numFmtId="164" fontId="6" fillId="2" borderId="18" xfId="21" applyFont="1" applyFill="1" applyBorder="1" applyAlignment="1" applyProtection="1">
      <alignment horizontal="left" vertical="center"/>
      <protection locked="0"/>
    </xf>
    <xf numFmtId="164" fontId="6" fillId="0" borderId="0" xfId="21" applyFont="1" applyBorder="1" applyAlignment="1" applyProtection="1">
      <alignment horizontal="center" vertical="center"/>
      <protection/>
    </xf>
    <xf numFmtId="169" fontId="6" fillId="0" borderId="0" xfId="21" applyNumberFormat="1" applyFont="1" applyBorder="1" applyAlignment="1" applyProtection="1">
      <alignment vertical="center"/>
      <protection/>
    </xf>
    <xf numFmtId="169" fontId="6" fillId="0" borderId="14" xfId="21" applyNumberFormat="1" applyFont="1" applyBorder="1" applyAlignment="1" applyProtection="1">
      <alignment vertical="center"/>
      <protection/>
    </xf>
    <xf numFmtId="166" fontId="1" fillId="0" borderId="0" xfId="21" applyNumberFormat="1" applyFont="1" applyAlignment="1">
      <alignment vertical="center"/>
      <protection/>
    </xf>
    <xf numFmtId="164" fontId="27" fillId="0" borderId="22" xfId="21" applyFont="1" applyBorder="1" applyAlignment="1" applyProtection="1">
      <alignment horizontal="center" vertical="center"/>
      <protection/>
    </xf>
    <xf numFmtId="165" fontId="27" fillId="0" borderId="22" xfId="21" applyNumberFormat="1" applyFont="1" applyBorder="1" applyAlignment="1" applyProtection="1">
      <alignment horizontal="left" vertical="center" wrapText="1"/>
      <protection/>
    </xf>
    <xf numFmtId="164" fontId="27" fillId="0" borderId="22" xfId="21" applyFont="1" applyBorder="1" applyAlignment="1" applyProtection="1">
      <alignment horizontal="left" vertical="center" wrapText="1"/>
      <protection/>
    </xf>
    <xf numFmtId="164" fontId="27" fillId="0" borderId="22" xfId="21" applyFont="1" applyBorder="1" applyAlignment="1" applyProtection="1">
      <alignment horizontal="center" vertical="center" wrapText="1"/>
      <protection/>
    </xf>
    <xf numFmtId="170" fontId="27" fillId="0" borderId="22" xfId="21" applyNumberFormat="1" applyFont="1" applyBorder="1" applyAlignment="1" applyProtection="1">
      <alignment vertical="center"/>
      <protection/>
    </xf>
    <xf numFmtId="166" fontId="27" fillId="2" borderId="22" xfId="21" applyNumberFormat="1" applyFont="1" applyFill="1" applyBorder="1" applyAlignment="1" applyProtection="1">
      <alignment vertical="center"/>
      <protection locked="0"/>
    </xf>
    <xf numFmtId="166" fontId="27" fillId="0" borderId="22" xfId="21" applyNumberFormat="1" applyFont="1" applyBorder="1" applyAlignment="1" applyProtection="1">
      <alignment vertical="center"/>
      <protection/>
    </xf>
    <xf numFmtId="164" fontId="27" fillId="0" borderId="3" xfId="21" applyFont="1" applyBorder="1" applyAlignment="1">
      <alignment vertical="center"/>
      <protection/>
    </xf>
    <xf numFmtId="164" fontId="27" fillId="2" borderId="18" xfId="21" applyFont="1" applyFill="1" applyBorder="1" applyAlignment="1" applyProtection="1">
      <alignment horizontal="left" vertical="center"/>
      <protection locked="0"/>
    </xf>
    <xf numFmtId="164" fontId="27" fillId="0" borderId="0" xfId="21" applyFont="1" applyBorder="1" applyAlignment="1" applyProtection="1">
      <alignment horizontal="center" vertical="center"/>
      <protection/>
    </xf>
    <xf numFmtId="164" fontId="6" fillId="2" borderId="19" xfId="21" applyFont="1" applyFill="1" applyBorder="1" applyAlignment="1" applyProtection="1">
      <alignment horizontal="left" vertical="center"/>
      <protection locked="0"/>
    </xf>
    <xf numFmtId="164" fontId="6" fillId="0" borderId="20" xfId="21" applyFont="1" applyBorder="1" applyAlignment="1" applyProtection="1">
      <alignment horizontal="center" vertical="center"/>
      <protection/>
    </xf>
    <xf numFmtId="164" fontId="1" fillId="0" borderId="20" xfId="21" applyFont="1" applyBorder="1" applyAlignment="1" applyProtection="1">
      <alignment vertical="center"/>
      <protection/>
    </xf>
    <xf numFmtId="169" fontId="6" fillId="0" borderId="20" xfId="21" applyNumberFormat="1" applyFont="1" applyBorder="1" applyAlignment="1" applyProtection="1">
      <alignment vertical="center"/>
      <protection/>
    </xf>
    <xf numFmtId="169" fontId="6" fillId="0" borderId="21" xfId="21" applyNumberFormat="1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workbookViewId="0" topLeftCell="A22">
      <selection activeCell="Z20" sqref="Z20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2.75">
      <c r="A1" s="2" t="s">
        <v>0</v>
      </c>
      <c r="AZ1" s="2"/>
      <c r="BA1" s="2" t="s">
        <v>1</v>
      </c>
      <c r="BB1" s="2" t="s">
        <v>2</v>
      </c>
      <c r="BT1" s="2" t="s">
        <v>3</v>
      </c>
      <c r="BU1" s="2" t="s">
        <v>3</v>
      </c>
      <c r="BV1" s="2" t="s">
        <v>4</v>
      </c>
    </row>
    <row r="2" spans="44:72" ht="36.75" customHeight="1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7</v>
      </c>
    </row>
    <row r="4" spans="2:71" ht="24.75" customHeight="1">
      <c r="B4" s="8"/>
      <c r="C4" s="9"/>
      <c r="D4" s="10" t="s">
        <v>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7"/>
      <c r="AS4" s="11" t="s">
        <v>9</v>
      </c>
      <c r="BE4" s="12" t="s">
        <v>10</v>
      </c>
      <c r="BS4" s="4" t="s">
        <v>11</v>
      </c>
    </row>
    <row r="5" spans="2:71" ht="12" customHeight="1">
      <c r="B5" s="8"/>
      <c r="C5" s="9"/>
      <c r="D5" s="13" t="s">
        <v>12</v>
      </c>
      <c r="E5" s="9"/>
      <c r="F5" s="9"/>
      <c r="G5" s="9"/>
      <c r="H5" s="9"/>
      <c r="I5" s="9"/>
      <c r="J5" s="9"/>
      <c r="K5" s="14" t="s">
        <v>13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9"/>
      <c r="AQ5" s="9"/>
      <c r="AR5" s="7"/>
      <c r="BE5" s="15" t="s">
        <v>14</v>
      </c>
      <c r="BS5" s="4" t="s">
        <v>5</v>
      </c>
    </row>
    <row r="6" spans="2:71" ht="36.75" customHeight="1">
      <c r="B6" s="8"/>
      <c r="C6" s="9"/>
      <c r="D6" s="16" t="s">
        <v>15</v>
      </c>
      <c r="E6" s="9"/>
      <c r="F6" s="9"/>
      <c r="G6" s="9"/>
      <c r="H6" s="9"/>
      <c r="I6" s="9"/>
      <c r="J6" s="9"/>
      <c r="K6" s="17" t="s">
        <v>16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9"/>
      <c r="AQ6" s="9"/>
      <c r="AR6" s="7"/>
      <c r="BE6" s="15"/>
      <c r="BS6" s="4" t="s">
        <v>5</v>
      </c>
    </row>
    <row r="7" spans="2:71" ht="12" customHeight="1">
      <c r="B7" s="8"/>
      <c r="C7" s="9"/>
      <c r="D7" s="18" t="s">
        <v>17</v>
      </c>
      <c r="E7" s="9"/>
      <c r="F7" s="9"/>
      <c r="G7" s="9"/>
      <c r="H7" s="9"/>
      <c r="I7" s="9"/>
      <c r="J7" s="9"/>
      <c r="K7" s="1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8" t="s">
        <v>18</v>
      </c>
      <c r="AL7" s="9"/>
      <c r="AM7" s="9"/>
      <c r="AN7" s="19"/>
      <c r="AO7" s="9"/>
      <c r="AP7" s="9"/>
      <c r="AQ7" s="9"/>
      <c r="AR7" s="7"/>
      <c r="BE7" s="15"/>
      <c r="BS7" s="4" t="s">
        <v>5</v>
      </c>
    </row>
    <row r="8" spans="2:71" ht="12" customHeight="1">
      <c r="B8" s="8"/>
      <c r="C8" s="9"/>
      <c r="D8" s="18" t="s">
        <v>19</v>
      </c>
      <c r="E8" s="9"/>
      <c r="F8" s="9"/>
      <c r="G8" s="9"/>
      <c r="H8" s="9"/>
      <c r="I8" s="9"/>
      <c r="J8" s="9"/>
      <c r="K8" s="19" t="s">
        <v>20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8" t="s">
        <v>21</v>
      </c>
      <c r="AL8" s="9"/>
      <c r="AM8" s="9"/>
      <c r="AN8" s="20" t="s">
        <v>22</v>
      </c>
      <c r="AO8" s="9"/>
      <c r="AP8" s="9"/>
      <c r="AQ8" s="9"/>
      <c r="AR8" s="7"/>
      <c r="BE8" s="15"/>
      <c r="BS8" s="4" t="s">
        <v>5</v>
      </c>
    </row>
    <row r="9" spans="2:71" ht="14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7"/>
      <c r="BE9" s="15"/>
      <c r="BS9" s="4" t="s">
        <v>5</v>
      </c>
    </row>
    <row r="10" spans="2:71" ht="12" customHeight="1">
      <c r="B10" s="8"/>
      <c r="C10" s="9"/>
      <c r="D10" s="18" t="s">
        <v>23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8" t="s">
        <v>24</v>
      </c>
      <c r="AL10" s="9"/>
      <c r="AM10" s="9"/>
      <c r="AN10" s="19"/>
      <c r="AO10" s="9"/>
      <c r="AP10" s="9"/>
      <c r="AQ10" s="9"/>
      <c r="AR10" s="7"/>
      <c r="BE10" s="15"/>
      <c r="BS10" s="4" t="s">
        <v>5</v>
      </c>
    </row>
    <row r="11" spans="2:71" ht="18" customHeight="1">
      <c r="B11" s="8"/>
      <c r="C11" s="9"/>
      <c r="D11" s="9"/>
      <c r="E11" s="19" t="s">
        <v>25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8" t="s">
        <v>26</v>
      </c>
      <c r="AL11" s="9"/>
      <c r="AM11" s="9"/>
      <c r="AN11" s="19"/>
      <c r="AO11" s="9"/>
      <c r="AP11" s="9"/>
      <c r="AQ11" s="9"/>
      <c r="AR11" s="7"/>
      <c r="BE11" s="15"/>
      <c r="BS11" s="4" t="s">
        <v>5</v>
      </c>
    </row>
    <row r="12" spans="2:71" ht="6.7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7"/>
      <c r="BE12" s="15"/>
      <c r="BS12" s="4" t="s">
        <v>5</v>
      </c>
    </row>
    <row r="13" spans="2:71" ht="12" customHeight="1">
      <c r="B13" s="8"/>
      <c r="C13" s="9"/>
      <c r="D13" s="18" t="s">
        <v>27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8" t="s">
        <v>24</v>
      </c>
      <c r="AL13" s="9"/>
      <c r="AM13" s="9"/>
      <c r="AN13" s="21" t="s">
        <v>28</v>
      </c>
      <c r="AO13" s="9"/>
      <c r="AP13" s="9"/>
      <c r="AQ13" s="9"/>
      <c r="AR13" s="7"/>
      <c r="BE13" s="15"/>
      <c r="BS13" s="4" t="s">
        <v>5</v>
      </c>
    </row>
    <row r="14" spans="2:71" ht="12.75">
      <c r="B14" s="8"/>
      <c r="C14" s="9"/>
      <c r="D14" s="9"/>
      <c r="E14" s="22" t="s">
        <v>28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8" t="s">
        <v>26</v>
      </c>
      <c r="AL14" s="9"/>
      <c r="AM14" s="9"/>
      <c r="AN14" s="21" t="s">
        <v>28</v>
      </c>
      <c r="AO14" s="9"/>
      <c r="AP14" s="9"/>
      <c r="AQ14" s="9"/>
      <c r="AR14" s="7"/>
      <c r="BE14" s="15"/>
      <c r="BS14" s="4" t="s">
        <v>5</v>
      </c>
    </row>
    <row r="15" spans="2:71" ht="6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7"/>
      <c r="BE15" s="15"/>
      <c r="BS15" s="4" t="s">
        <v>3</v>
      </c>
    </row>
    <row r="16" spans="2:71" ht="12" customHeight="1">
      <c r="B16" s="8"/>
      <c r="C16" s="9"/>
      <c r="D16" s="18" t="s">
        <v>29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8" t="s">
        <v>24</v>
      </c>
      <c r="AL16" s="9"/>
      <c r="AM16" s="9"/>
      <c r="AN16" s="19"/>
      <c r="AO16" s="9"/>
      <c r="AP16" s="9"/>
      <c r="AQ16" s="9"/>
      <c r="AR16" s="7"/>
      <c r="BE16" s="15"/>
      <c r="BS16" s="4" t="s">
        <v>3</v>
      </c>
    </row>
    <row r="17" spans="2:71" ht="18" customHeight="1">
      <c r="B17" s="8"/>
      <c r="C17" s="9"/>
      <c r="D17" s="9"/>
      <c r="E17" s="19" t="s">
        <v>30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8" t="s">
        <v>26</v>
      </c>
      <c r="AL17" s="9"/>
      <c r="AM17" s="9"/>
      <c r="AN17" s="19"/>
      <c r="AO17" s="9"/>
      <c r="AP17" s="9"/>
      <c r="AQ17" s="9"/>
      <c r="AR17" s="7"/>
      <c r="BE17" s="15"/>
      <c r="BS17" s="4" t="s">
        <v>31</v>
      </c>
    </row>
    <row r="18" spans="2:71" ht="6.7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7"/>
      <c r="BE18" s="15"/>
      <c r="BS18" s="4" t="s">
        <v>5</v>
      </c>
    </row>
    <row r="19" spans="2:71" ht="12" customHeight="1">
      <c r="B19" s="8"/>
      <c r="C19" s="9"/>
      <c r="D19" s="18" t="s">
        <v>32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8" t="s">
        <v>24</v>
      </c>
      <c r="AL19" s="9"/>
      <c r="AM19" s="9"/>
      <c r="AN19" s="19"/>
      <c r="AO19" s="9"/>
      <c r="AP19" s="9"/>
      <c r="AQ19" s="9"/>
      <c r="AR19" s="7"/>
      <c r="BE19" s="15"/>
      <c r="BS19" s="4" t="s">
        <v>5</v>
      </c>
    </row>
    <row r="20" spans="2:71" ht="18" customHeight="1">
      <c r="B20" s="8"/>
      <c r="C20" s="9"/>
      <c r="D20" s="9"/>
      <c r="E20" s="19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8" t="s">
        <v>26</v>
      </c>
      <c r="AL20" s="9"/>
      <c r="AM20" s="9"/>
      <c r="AN20" s="19"/>
      <c r="AO20" s="9"/>
      <c r="AP20" s="9"/>
      <c r="AQ20" s="9"/>
      <c r="AR20" s="7"/>
      <c r="BE20" s="15"/>
      <c r="BS20" s="4" t="s">
        <v>31</v>
      </c>
    </row>
    <row r="21" spans="2:57" ht="6.7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7"/>
      <c r="BE21" s="15"/>
    </row>
    <row r="22" spans="2:57" ht="12" customHeight="1">
      <c r="B22" s="8"/>
      <c r="C22" s="9"/>
      <c r="D22" s="18" t="s">
        <v>33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7"/>
      <c r="BE22" s="15"/>
    </row>
    <row r="23" spans="2:57" ht="16.5" customHeight="1">
      <c r="B23" s="8"/>
      <c r="C23" s="9"/>
      <c r="D23" s="9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9"/>
      <c r="AP23" s="9"/>
      <c r="AQ23" s="9"/>
      <c r="AR23" s="7"/>
      <c r="BE23" s="15"/>
    </row>
    <row r="24" spans="2:57" ht="6.7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7"/>
      <c r="BE24" s="15"/>
    </row>
    <row r="25" spans="2:57" ht="6.75" customHeight="1">
      <c r="B25" s="8"/>
      <c r="C25" s="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9"/>
      <c r="AQ25" s="9"/>
      <c r="AR25" s="7"/>
      <c r="BE25" s="15"/>
    </row>
    <row r="26" spans="2:57" s="25" customFormat="1" ht="25.5" customHeight="1">
      <c r="B26" s="26"/>
      <c r="C26" s="27"/>
      <c r="D26" s="28" t="s">
        <v>34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>
        <f>ROUND(AG54,2)</f>
        <v>0</v>
      </c>
      <c r="AL26" s="30"/>
      <c r="AM26" s="30"/>
      <c r="AN26" s="30"/>
      <c r="AO26" s="30"/>
      <c r="AP26" s="27"/>
      <c r="AQ26" s="27"/>
      <c r="AR26" s="31"/>
      <c r="BE26" s="15"/>
    </row>
    <row r="27" spans="2:57" s="25" customFormat="1" ht="6.75" customHeigh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31"/>
      <c r="BE27" s="15"/>
    </row>
    <row r="28" spans="2:57" s="25" customFormat="1" ht="12.7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32" t="s">
        <v>35</v>
      </c>
      <c r="M28" s="32"/>
      <c r="N28" s="32"/>
      <c r="O28" s="32"/>
      <c r="P28" s="32"/>
      <c r="Q28" s="27"/>
      <c r="R28" s="27"/>
      <c r="S28" s="27"/>
      <c r="T28" s="27"/>
      <c r="U28" s="27"/>
      <c r="V28" s="27"/>
      <c r="W28" s="32" t="s">
        <v>36</v>
      </c>
      <c r="X28" s="32"/>
      <c r="Y28" s="32"/>
      <c r="Z28" s="32"/>
      <c r="AA28" s="32"/>
      <c r="AB28" s="32"/>
      <c r="AC28" s="32"/>
      <c r="AD28" s="32"/>
      <c r="AE28" s="32"/>
      <c r="AF28" s="27"/>
      <c r="AG28" s="27"/>
      <c r="AH28" s="27"/>
      <c r="AI28" s="27"/>
      <c r="AJ28" s="27"/>
      <c r="AK28" s="32" t="s">
        <v>37</v>
      </c>
      <c r="AL28" s="32"/>
      <c r="AM28" s="32"/>
      <c r="AN28" s="32"/>
      <c r="AO28" s="32"/>
      <c r="AP28" s="27"/>
      <c r="AQ28" s="27"/>
      <c r="AR28" s="31"/>
      <c r="BE28" s="15"/>
    </row>
    <row r="29" spans="2:57" s="33" customFormat="1" ht="14.25" customHeight="1">
      <c r="B29" s="34"/>
      <c r="C29" s="35"/>
      <c r="D29" s="18" t="s">
        <v>38</v>
      </c>
      <c r="E29" s="35"/>
      <c r="F29" s="18" t="s">
        <v>39</v>
      </c>
      <c r="G29" s="35"/>
      <c r="H29" s="35"/>
      <c r="I29" s="35"/>
      <c r="J29" s="35"/>
      <c r="K29" s="35"/>
      <c r="L29" s="36">
        <v>0.21000000000000002</v>
      </c>
      <c r="M29" s="36"/>
      <c r="N29" s="36"/>
      <c r="O29" s="36"/>
      <c r="P29" s="36"/>
      <c r="Q29" s="35"/>
      <c r="R29" s="35"/>
      <c r="S29" s="35"/>
      <c r="T29" s="35"/>
      <c r="U29" s="35"/>
      <c r="V29" s="35"/>
      <c r="W29" s="37">
        <f>ROUND(AZ54,2)</f>
        <v>0</v>
      </c>
      <c r="X29" s="37"/>
      <c r="Y29" s="37"/>
      <c r="Z29" s="37"/>
      <c r="AA29" s="37"/>
      <c r="AB29" s="37"/>
      <c r="AC29" s="37"/>
      <c r="AD29" s="37"/>
      <c r="AE29" s="37"/>
      <c r="AF29" s="35"/>
      <c r="AG29" s="35"/>
      <c r="AH29" s="35"/>
      <c r="AI29" s="35"/>
      <c r="AJ29" s="35"/>
      <c r="AK29" s="37">
        <f>ROUND(AV54,2)</f>
        <v>0</v>
      </c>
      <c r="AL29" s="37"/>
      <c r="AM29" s="37"/>
      <c r="AN29" s="37"/>
      <c r="AO29" s="37"/>
      <c r="AP29" s="35"/>
      <c r="AQ29" s="35"/>
      <c r="AR29" s="38"/>
      <c r="BE29" s="15"/>
    </row>
    <row r="30" spans="2:57" s="33" customFormat="1" ht="14.25" customHeight="1">
      <c r="B30" s="34"/>
      <c r="C30" s="35"/>
      <c r="D30" s="35"/>
      <c r="E30" s="35"/>
      <c r="F30" s="18" t="s">
        <v>40</v>
      </c>
      <c r="G30" s="35"/>
      <c r="H30" s="35"/>
      <c r="I30" s="35"/>
      <c r="J30" s="35"/>
      <c r="K30" s="35"/>
      <c r="L30" s="36">
        <v>0.15000000000000002</v>
      </c>
      <c r="M30" s="36"/>
      <c r="N30" s="36"/>
      <c r="O30" s="36"/>
      <c r="P30" s="36"/>
      <c r="Q30" s="35"/>
      <c r="R30" s="35"/>
      <c r="S30" s="35"/>
      <c r="T30" s="35"/>
      <c r="U30" s="35"/>
      <c r="V30" s="35"/>
      <c r="W30" s="37">
        <f>ROUND(BA54,2)</f>
        <v>0</v>
      </c>
      <c r="X30" s="37"/>
      <c r="Y30" s="37"/>
      <c r="Z30" s="37"/>
      <c r="AA30" s="37"/>
      <c r="AB30" s="37"/>
      <c r="AC30" s="37"/>
      <c r="AD30" s="37"/>
      <c r="AE30" s="37"/>
      <c r="AF30" s="35"/>
      <c r="AG30" s="35"/>
      <c r="AH30" s="35"/>
      <c r="AI30" s="35"/>
      <c r="AJ30" s="35"/>
      <c r="AK30" s="37">
        <f>ROUND(AW54,2)</f>
        <v>0</v>
      </c>
      <c r="AL30" s="37"/>
      <c r="AM30" s="37"/>
      <c r="AN30" s="37"/>
      <c r="AO30" s="37"/>
      <c r="AP30" s="35"/>
      <c r="AQ30" s="35"/>
      <c r="AR30" s="38"/>
      <c r="BE30" s="15"/>
    </row>
    <row r="31" spans="2:57" s="33" customFormat="1" ht="14.25" customHeight="1" hidden="1">
      <c r="B31" s="34"/>
      <c r="C31" s="35"/>
      <c r="D31" s="35"/>
      <c r="E31" s="35"/>
      <c r="F31" s="18" t="s">
        <v>41</v>
      </c>
      <c r="G31" s="35"/>
      <c r="H31" s="35"/>
      <c r="I31" s="35"/>
      <c r="J31" s="35"/>
      <c r="K31" s="35"/>
      <c r="L31" s="36">
        <v>0.21000000000000002</v>
      </c>
      <c r="M31" s="36"/>
      <c r="N31" s="36"/>
      <c r="O31" s="36"/>
      <c r="P31" s="36"/>
      <c r="Q31" s="35"/>
      <c r="R31" s="35"/>
      <c r="S31" s="35"/>
      <c r="T31" s="35"/>
      <c r="U31" s="35"/>
      <c r="V31" s="35"/>
      <c r="W31" s="37">
        <f>ROUND(BB54,2)</f>
        <v>0</v>
      </c>
      <c r="X31" s="37"/>
      <c r="Y31" s="37"/>
      <c r="Z31" s="37"/>
      <c r="AA31" s="37"/>
      <c r="AB31" s="37"/>
      <c r="AC31" s="37"/>
      <c r="AD31" s="37"/>
      <c r="AE31" s="37"/>
      <c r="AF31" s="35"/>
      <c r="AG31" s="35"/>
      <c r="AH31" s="35"/>
      <c r="AI31" s="35"/>
      <c r="AJ31" s="35"/>
      <c r="AK31" s="37">
        <v>0</v>
      </c>
      <c r="AL31" s="37"/>
      <c r="AM31" s="37"/>
      <c r="AN31" s="37"/>
      <c r="AO31" s="37"/>
      <c r="AP31" s="35"/>
      <c r="AQ31" s="35"/>
      <c r="AR31" s="38"/>
      <c r="BE31" s="15"/>
    </row>
    <row r="32" spans="2:57" s="33" customFormat="1" ht="14.25" customHeight="1" hidden="1">
      <c r="B32" s="34"/>
      <c r="C32" s="35"/>
      <c r="D32" s="35"/>
      <c r="E32" s="35"/>
      <c r="F32" s="18" t="s">
        <v>42</v>
      </c>
      <c r="G32" s="35"/>
      <c r="H32" s="35"/>
      <c r="I32" s="35"/>
      <c r="J32" s="35"/>
      <c r="K32" s="35"/>
      <c r="L32" s="36">
        <v>0.15000000000000002</v>
      </c>
      <c r="M32" s="36"/>
      <c r="N32" s="36"/>
      <c r="O32" s="36"/>
      <c r="P32" s="36"/>
      <c r="Q32" s="35"/>
      <c r="R32" s="35"/>
      <c r="S32" s="35"/>
      <c r="T32" s="35"/>
      <c r="U32" s="35"/>
      <c r="V32" s="35"/>
      <c r="W32" s="37">
        <f>ROUND(BC54,2)</f>
        <v>0</v>
      </c>
      <c r="X32" s="37"/>
      <c r="Y32" s="37"/>
      <c r="Z32" s="37"/>
      <c r="AA32" s="37"/>
      <c r="AB32" s="37"/>
      <c r="AC32" s="37"/>
      <c r="AD32" s="37"/>
      <c r="AE32" s="37"/>
      <c r="AF32" s="35"/>
      <c r="AG32" s="35"/>
      <c r="AH32" s="35"/>
      <c r="AI32" s="35"/>
      <c r="AJ32" s="35"/>
      <c r="AK32" s="37">
        <v>0</v>
      </c>
      <c r="AL32" s="37"/>
      <c r="AM32" s="37"/>
      <c r="AN32" s="37"/>
      <c r="AO32" s="37"/>
      <c r="AP32" s="35"/>
      <c r="AQ32" s="35"/>
      <c r="AR32" s="38"/>
      <c r="BE32" s="15"/>
    </row>
    <row r="33" spans="2:57" s="33" customFormat="1" ht="14.25" customHeight="1" hidden="1">
      <c r="B33" s="34"/>
      <c r="C33" s="35"/>
      <c r="D33" s="35"/>
      <c r="E33" s="35"/>
      <c r="F33" s="18" t="s">
        <v>43</v>
      </c>
      <c r="G33" s="35"/>
      <c r="H33" s="35"/>
      <c r="I33" s="35"/>
      <c r="J33" s="35"/>
      <c r="K33" s="35"/>
      <c r="L33" s="36">
        <v>0</v>
      </c>
      <c r="M33" s="36"/>
      <c r="N33" s="36"/>
      <c r="O33" s="36"/>
      <c r="P33" s="36"/>
      <c r="Q33" s="35"/>
      <c r="R33" s="35"/>
      <c r="S33" s="35"/>
      <c r="T33" s="35"/>
      <c r="U33" s="35"/>
      <c r="V33" s="35"/>
      <c r="W33" s="37">
        <f>ROUND(BD54,2)</f>
        <v>0</v>
      </c>
      <c r="X33" s="37"/>
      <c r="Y33" s="37"/>
      <c r="Z33" s="37"/>
      <c r="AA33" s="37"/>
      <c r="AB33" s="37"/>
      <c r="AC33" s="37"/>
      <c r="AD33" s="37"/>
      <c r="AE33" s="37"/>
      <c r="AF33" s="35"/>
      <c r="AG33" s="35"/>
      <c r="AH33" s="35"/>
      <c r="AI33" s="35"/>
      <c r="AJ33" s="35"/>
      <c r="AK33" s="37">
        <v>0</v>
      </c>
      <c r="AL33" s="37"/>
      <c r="AM33" s="37"/>
      <c r="AN33" s="37"/>
      <c r="AO33" s="37"/>
      <c r="AP33" s="35"/>
      <c r="AQ33" s="35"/>
      <c r="AR33" s="38"/>
      <c r="BE33" s="15"/>
    </row>
    <row r="34" spans="2:57" s="25" customFormat="1" ht="6.75" customHeight="1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31"/>
      <c r="BE34" s="15"/>
    </row>
    <row r="35" spans="2:44" s="25" customFormat="1" ht="25.5" customHeight="1">
      <c r="B35" s="26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43" t="s">
        <v>46</v>
      </c>
      <c r="Y35" s="43"/>
      <c r="Z35" s="43"/>
      <c r="AA35" s="43"/>
      <c r="AB35" s="43"/>
      <c r="AC35" s="41"/>
      <c r="AD35" s="41"/>
      <c r="AE35" s="41"/>
      <c r="AF35" s="41"/>
      <c r="AG35" s="41"/>
      <c r="AH35" s="41"/>
      <c r="AI35" s="41"/>
      <c r="AJ35" s="41"/>
      <c r="AK35" s="44">
        <f>SUM(AK26:AK33)</f>
        <v>0</v>
      </c>
      <c r="AL35" s="44"/>
      <c r="AM35" s="44"/>
      <c r="AN35" s="44"/>
      <c r="AO35" s="44"/>
      <c r="AP35" s="39"/>
      <c r="AQ35" s="39"/>
      <c r="AR35" s="31"/>
    </row>
    <row r="36" spans="2:44" s="25" customFormat="1" ht="6.75" customHeight="1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31"/>
    </row>
    <row r="37" spans="2:44" s="25" customFormat="1" ht="6.7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1"/>
    </row>
    <row r="41" spans="2:44" s="25" customFormat="1" ht="6.7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1"/>
    </row>
    <row r="42" spans="2:44" s="25" customFormat="1" ht="24.75" customHeight="1">
      <c r="B42" s="26"/>
      <c r="C42" s="10" t="s">
        <v>47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31"/>
    </row>
    <row r="43" spans="2:44" s="25" customFormat="1" ht="6.75" customHeight="1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31"/>
    </row>
    <row r="44" spans="2:44" s="25" customFormat="1" ht="12" customHeight="1">
      <c r="B44" s="26"/>
      <c r="C44" s="18" t="s">
        <v>12</v>
      </c>
      <c r="D44" s="27"/>
      <c r="E44" s="27"/>
      <c r="F44" s="27"/>
      <c r="G44" s="27"/>
      <c r="H44" s="27"/>
      <c r="I44" s="27"/>
      <c r="J44" s="27"/>
      <c r="K44" s="27"/>
      <c r="L44" s="27">
        <f aca="true" t="shared" si="0" ref="L44:L45">K5</f>
        <v>0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31"/>
    </row>
    <row r="45" spans="2:44" s="49" customFormat="1" ht="36.75" customHeight="1">
      <c r="B45" s="50"/>
      <c r="C45" s="51" t="s">
        <v>15</v>
      </c>
      <c r="D45" s="52"/>
      <c r="E45" s="52"/>
      <c r="F45" s="52"/>
      <c r="G45" s="52"/>
      <c r="H45" s="52"/>
      <c r="I45" s="52"/>
      <c r="J45" s="52"/>
      <c r="K45" s="52"/>
      <c r="L45" s="53">
        <f t="shared" si="0"/>
        <v>0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2"/>
      <c r="AQ45" s="52"/>
      <c r="AR45" s="54"/>
    </row>
    <row r="46" spans="2:44" s="25" customFormat="1" ht="6.75" customHeight="1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31"/>
    </row>
    <row r="47" spans="2:44" s="25" customFormat="1" ht="12" customHeight="1">
      <c r="B47" s="26"/>
      <c r="C47" s="18" t="s">
        <v>19</v>
      </c>
      <c r="D47" s="27"/>
      <c r="E47" s="27"/>
      <c r="F47" s="27"/>
      <c r="G47" s="27"/>
      <c r="H47" s="27"/>
      <c r="I47" s="27"/>
      <c r="J47" s="27"/>
      <c r="K47" s="27"/>
      <c r="L47" s="55">
        <f>IF(K8="","",K8)</f>
        <v>0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18" t="s">
        <v>21</v>
      </c>
      <c r="AJ47" s="27"/>
      <c r="AK47" s="27"/>
      <c r="AL47" s="27"/>
      <c r="AM47" s="56">
        <f>IF(AN8="","",AN8)</f>
        <v>0</v>
      </c>
      <c r="AN47" s="56"/>
      <c r="AO47" s="27"/>
      <c r="AP47" s="27"/>
      <c r="AQ47" s="27"/>
      <c r="AR47" s="31"/>
    </row>
    <row r="48" spans="2:44" s="25" customFormat="1" ht="6.75" customHeight="1"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31"/>
    </row>
    <row r="49" spans="2:56" s="25" customFormat="1" ht="13.5" customHeight="1">
      <c r="B49" s="26"/>
      <c r="C49" s="18" t="s">
        <v>23</v>
      </c>
      <c r="D49" s="27"/>
      <c r="E49" s="27"/>
      <c r="F49" s="27"/>
      <c r="G49" s="27"/>
      <c r="H49" s="27"/>
      <c r="I49" s="27"/>
      <c r="J49" s="27"/>
      <c r="K49" s="27"/>
      <c r="L49" s="27">
        <f>IF(E11="","",E11)</f>
        <v>0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18" t="s">
        <v>29</v>
      </c>
      <c r="AJ49" s="27"/>
      <c r="AK49" s="27"/>
      <c r="AL49" s="27"/>
      <c r="AM49" s="57">
        <f>IF(E17="","",E17)</f>
        <v>0</v>
      </c>
      <c r="AN49" s="57"/>
      <c r="AO49" s="57"/>
      <c r="AP49" s="57"/>
      <c r="AQ49" s="27"/>
      <c r="AR49" s="31"/>
      <c r="AS49" s="58" t="s">
        <v>48</v>
      </c>
      <c r="AT49" s="58"/>
      <c r="AU49" s="59"/>
      <c r="AV49" s="59"/>
      <c r="AW49" s="59"/>
      <c r="AX49" s="59"/>
      <c r="AY49" s="59"/>
      <c r="AZ49" s="59"/>
      <c r="BA49" s="59"/>
      <c r="BB49" s="59"/>
      <c r="BC49" s="59"/>
      <c r="BD49" s="60"/>
    </row>
    <row r="50" spans="2:56" s="25" customFormat="1" ht="13.5" customHeight="1">
      <c r="B50" s="26"/>
      <c r="C50" s="18" t="s">
        <v>27</v>
      </c>
      <c r="D50" s="27"/>
      <c r="E50" s="27"/>
      <c r="F50" s="27"/>
      <c r="G50" s="27"/>
      <c r="H50" s="27"/>
      <c r="I50" s="27"/>
      <c r="J50" s="27"/>
      <c r="K50" s="27"/>
      <c r="L50" s="27">
        <f>IF(E14="Vyplň údaj","",E14)</f>
        <v>0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18" t="s">
        <v>32</v>
      </c>
      <c r="AJ50" s="27"/>
      <c r="AK50" s="27"/>
      <c r="AL50" s="27"/>
      <c r="AM50" s="57">
        <f>IF(E20="","",E20)</f>
        <v>0</v>
      </c>
      <c r="AN50" s="57"/>
      <c r="AO50" s="57"/>
      <c r="AP50" s="57"/>
      <c r="AQ50" s="27"/>
      <c r="AR50" s="31"/>
      <c r="AS50" s="58"/>
      <c r="AT50" s="58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56" s="25" customFormat="1" ht="10.5" customHeight="1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31"/>
      <c r="AS51" s="58"/>
      <c r="AT51" s="58"/>
      <c r="AU51" s="63"/>
      <c r="AV51" s="63"/>
      <c r="AW51" s="63"/>
      <c r="AX51" s="63"/>
      <c r="AY51" s="63"/>
      <c r="AZ51" s="63"/>
      <c r="BA51" s="63"/>
      <c r="BB51" s="63"/>
      <c r="BC51" s="63"/>
      <c r="BD51" s="64"/>
    </row>
    <row r="52" spans="2:56" s="25" customFormat="1" ht="29.25" customHeight="1">
      <c r="B52" s="26"/>
      <c r="C52" s="65" t="s">
        <v>49</v>
      </c>
      <c r="D52" s="65"/>
      <c r="E52" s="65"/>
      <c r="F52" s="65"/>
      <c r="G52" s="65"/>
      <c r="H52" s="66"/>
      <c r="I52" s="67" t="s">
        <v>50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8" t="s">
        <v>51</v>
      </c>
      <c r="AH52" s="68"/>
      <c r="AI52" s="68"/>
      <c r="AJ52" s="68"/>
      <c r="AK52" s="68"/>
      <c r="AL52" s="68"/>
      <c r="AM52" s="68"/>
      <c r="AN52" s="69" t="s">
        <v>52</v>
      </c>
      <c r="AO52" s="69"/>
      <c r="AP52" s="69"/>
      <c r="AQ52" s="70" t="s">
        <v>53</v>
      </c>
      <c r="AR52" s="31"/>
      <c r="AS52" s="71" t="s">
        <v>54</v>
      </c>
      <c r="AT52" s="72" t="s">
        <v>55</v>
      </c>
      <c r="AU52" s="72" t="s">
        <v>56</v>
      </c>
      <c r="AV52" s="72" t="s">
        <v>57</v>
      </c>
      <c r="AW52" s="72" t="s">
        <v>58</v>
      </c>
      <c r="AX52" s="72" t="s">
        <v>59</v>
      </c>
      <c r="AY52" s="72" t="s">
        <v>60</v>
      </c>
      <c r="AZ52" s="72" t="s">
        <v>61</v>
      </c>
      <c r="BA52" s="72" t="s">
        <v>62</v>
      </c>
      <c r="BB52" s="72" t="s">
        <v>63</v>
      </c>
      <c r="BC52" s="72" t="s">
        <v>64</v>
      </c>
      <c r="BD52" s="73" t="s">
        <v>65</v>
      </c>
    </row>
    <row r="53" spans="2:56" s="25" customFormat="1" ht="10.5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3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</row>
    <row r="54" spans="2:90" s="77" customFormat="1" ht="32.25" customHeight="1">
      <c r="B54" s="78"/>
      <c r="C54" s="79" t="s">
        <v>66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1">
        <f>ROUND(AG55,2)</f>
        <v>0</v>
      </c>
      <c r="AH54" s="81"/>
      <c r="AI54" s="81"/>
      <c r="AJ54" s="81"/>
      <c r="AK54" s="81"/>
      <c r="AL54" s="81"/>
      <c r="AM54" s="81"/>
      <c r="AN54" s="82">
        <f aca="true" t="shared" si="1" ref="AN54:AN55">SUM(AG54,AT54)</f>
        <v>0</v>
      </c>
      <c r="AO54" s="82"/>
      <c r="AP54" s="82"/>
      <c r="AQ54" s="83"/>
      <c r="AR54" s="84"/>
      <c r="AS54" s="85">
        <f>ROUND(AS55,2)</f>
        <v>0</v>
      </c>
      <c r="AT54" s="86">
        <f aca="true" t="shared" si="2" ref="AT54:AT55">ROUND(SUM(AV54:AW54),2)</f>
        <v>0</v>
      </c>
      <c r="AU54" s="87">
        <f>ROUND(AU55,5)</f>
        <v>0</v>
      </c>
      <c r="AV54" s="86">
        <f>ROUND(AZ54*L29,2)</f>
        <v>0</v>
      </c>
      <c r="AW54" s="86">
        <f>ROUND(BA54*L30,2)</f>
        <v>0</v>
      </c>
      <c r="AX54" s="86">
        <f>ROUND(BB54*L29,2)</f>
        <v>0</v>
      </c>
      <c r="AY54" s="86">
        <f>ROUND(BC54*L30,2)</f>
        <v>0</v>
      </c>
      <c r="AZ54" s="86">
        <f>ROUND(AZ55,2)</f>
        <v>0</v>
      </c>
      <c r="BA54" s="86">
        <f>ROUND(BA55,2)</f>
        <v>0</v>
      </c>
      <c r="BB54" s="86">
        <f>ROUND(BB55,2)</f>
        <v>0</v>
      </c>
      <c r="BC54" s="86">
        <f>ROUND(BC55,2)</f>
        <v>0</v>
      </c>
      <c r="BD54" s="88">
        <f>ROUND(BD55,2)</f>
        <v>0</v>
      </c>
      <c r="BS54" s="89" t="s">
        <v>67</v>
      </c>
      <c r="BT54" s="89" t="s">
        <v>68</v>
      </c>
      <c r="BV54" s="89" t="s">
        <v>69</v>
      </c>
      <c r="BW54" s="89" t="s">
        <v>4</v>
      </c>
      <c r="BX54" s="89" t="s">
        <v>70</v>
      </c>
      <c r="CL54" s="89"/>
    </row>
    <row r="55" spans="1:90" s="102" customFormat="1" ht="16.5" customHeight="1">
      <c r="A55" s="90" t="s">
        <v>71</v>
      </c>
      <c r="B55" s="91"/>
      <c r="C55" s="92"/>
      <c r="D55" s="93"/>
      <c r="E55" s="93"/>
      <c r="F55" s="93"/>
      <c r="G55" s="93"/>
      <c r="H55" s="93"/>
      <c r="I55" s="94"/>
      <c r="J55" s="93" t="s">
        <v>16</v>
      </c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5">
        <f>'Kersko - Kersko - Manipul...'!J28</f>
        <v>0</v>
      </c>
      <c r="AH55" s="95"/>
      <c r="AI55" s="95"/>
      <c r="AJ55" s="95"/>
      <c r="AK55" s="95"/>
      <c r="AL55" s="95"/>
      <c r="AM55" s="95"/>
      <c r="AN55" s="95">
        <f t="shared" si="1"/>
        <v>0</v>
      </c>
      <c r="AO55" s="95"/>
      <c r="AP55" s="95"/>
      <c r="AQ55" s="96" t="s">
        <v>72</v>
      </c>
      <c r="AR55" s="97"/>
      <c r="AS55" s="98">
        <v>0</v>
      </c>
      <c r="AT55" s="99">
        <f t="shared" si="2"/>
        <v>0</v>
      </c>
      <c r="AU55" s="100">
        <f>'Kersko - Kersko - Manipul...'!P81</f>
        <v>0</v>
      </c>
      <c r="AV55" s="99">
        <f>'Kersko - Kersko - Manipul...'!J31</f>
        <v>0</v>
      </c>
      <c r="AW55" s="99">
        <f>'Kersko - Kersko - Manipul...'!J32</f>
        <v>0</v>
      </c>
      <c r="AX55" s="99">
        <f>'Kersko - Kersko - Manipul...'!J33</f>
        <v>0</v>
      </c>
      <c r="AY55" s="99">
        <f>'Kersko - Kersko - Manipul...'!J34</f>
        <v>0</v>
      </c>
      <c r="AZ55" s="99">
        <f>'Kersko - Kersko - Manipul...'!F31</f>
        <v>0</v>
      </c>
      <c r="BA55" s="99">
        <f>'Kersko - Kersko - Manipul...'!F32</f>
        <v>0</v>
      </c>
      <c r="BB55" s="99">
        <f>'Kersko - Kersko - Manipul...'!F33</f>
        <v>0</v>
      </c>
      <c r="BC55" s="99">
        <f>'Kersko - Kersko - Manipul...'!F34</f>
        <v>0</v>
      </c>
      <c r="BD55" s="101">
        <f>'Kersko - Kersko - Manipul...'!F35</f>
        <v>0</v>
      </c>
      <c r="BT55" s="103" t="s">
        <v>73</v>
      </c>
      <c r="BU55" s="103" t="s">
        <v>74</v>
      </c>
      <c r="BV55" s="103" t="s">
        <v>69</v>
      </c>
      <c r="BW55" s="103" t="s">
        <v>4</v>
      </c>
      <c r="BX55" s="103" t="s">
        <v>70</v>
      </c>
      <c r="CL55" s="103"/>
    </row>
    <row r="56" spans="2:44" s="25" customFormat="1" ht="30" customHeight="1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31"/>
    </row>
    <row r="57" spans="2:44" s="25" customFormat="1" ht="6.75" customHeight="1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1"/>
    </row>
  </sheetData>
  <sheetProtection sheet="1"/>
  <mergeCells count="42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</mergeCells>
  <hyperlinks>
    <hyperlink ref="A55" location="'Kersko - Kersko - Manipul...'!C2" display="/"/>
  </hyperlinks>
  <printOptions/>
  <pageMargins left="0.39375" right="0.39375" top="0.39375" bottom="0.39375" header="0.5118055555555555" footer="0"/>
  <pageSetup fitToHeight="100" fitToWidth="1" horizontalDpi="300" verticalDpi="300" orientation="landscape" paperSize="9"/>
  <headerFooter alignWithMargins="0">
    <oddFooter>&amp;C&amp;"Arial CE,Běžné"&amp;8Strana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1"/>
  <sheetViews>
    <sheetView showGridLines="0" tabSelected="1" workbookViewId="0" topLeftCell="A1">
      <selection activeCell="A1" sqref="A1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80.8515625" style="1" customWidth="1"/>
    <col min="7" max="7" width="7.00390625" style="1" customWidth="1"/>
    <col min="8" max="8" width="9.00390625" style="1" customWidth="1"/>
    <col min="9" max="9" width="11.421875" style="104" customWidth="1"/>
    <col min="10" max="10" width="18.8515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2" spans="12:46" ht="36.75" customHeight="1">
      <c r="L2" s="3"/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4</v>
      </c>
    </row>
    <row r="3" spans="2:46" ht="6.7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7"/>
      <c r="AT3" s="4" t="s">
        <v>75</v>
      </c>
    </row>
    <row r="4" spans="2:46" ht="24.75" customHeight="1">
      <c r="B4" s="7"/>
      <c r="D4" s="108" t="s">
        <v>76</v>
      </c>
      <c r="L4" s="7"/>
      <c r="M4" s="11" t="s">
        <v>9</v>
      </c>
      <c r="AT4" s="4" t="s">
        <v>3</v>
      </c>
    </row>
    <row r="5" spans="2:12" ht="6.75" customHeight="1">
      <c r="B5" s="7"/>
      <c r="L5" s="7"/>
    </row>
    <row r="6" spans="2:12" s="25" customFormat="1" ht="12" customHeight="1">
      <c r="B6" s="31"/>
      <c r="D6" s="109" t="s">
        <v>15</v>
      </c>
      <c r="I6" s="110"/>
      <c r="L6" s="31"/>
    </row>
    <row r="7" spans="2:12" s="25" customFormat="1" ht="36.75" customHeight="1">
      <c r="B7" s="31"/>
      <c r="E7" s="111" t="s">
        <v>16</v>
      </c>
      <c r="F7" s="111"/>
      <c r="G7" s="111"/>
      <c r="H7" s="111"/>
      <c r="I7" s="110"/>
      <c r="L7" s="31"/>
    </row>
    <row r="8" spans="2:12" s="25" customFormat="1" ht="12.75">
      <c r="B8" s="31"/>
      <c r="I8" s="110"/>
      <c r="L8" s="31"/>
    </row>
    <row r="9" spans="2:12" s="25" customFormat="1" ht="12" customHeight="1">
      <c r="B9" s="31"/>
      <c r="D9" s="109" t="s">
        <v>17</v>
      </c>
      <c r="F9" s="4"/>
      <c r="I9" s="112" t="s">
        <v>18</v>
      </c>
      <c r="J9" s="4"/>
      <c r="L9" s="31"/>
    </row>
    <row r="10" spans="2:12" s="25" customFormat="1" ht="12" customHeight="1">
      <c r="B10" s="31"/>
      <c r="D10" s="109" t="s">
        <v>19</v>
      </c>
      <c r="F10" s="4" t="s">
        <v>20</v>
      </c>
      <c r="I10" s="112" t="s">
        <v>21</v>
      </c>
      <c r="J10" s="113">
        <f>'Rekapitulace stavby'!AN8</f>
        <v>0</v>
      </c>
      <c r="L10" s="31"/>
    </row>
    <row r="11" spans="2:12" s="25" customFormat="1" ht="10.5" customHeight="1">
      <c r="B11" s="31"/>
      <c r="I11" s="110"/>
      <c r="L11" s="31"/>
    </row>
    <row r="12" spans="2:12" s="25" customFormat="1" ht="12" customHeight="1">
      <c r="B12" s="31"/>
      <c r="D12" s="109" t="s">
        <v>23</v>
      </c>
      <c r="I12" s="112" t="s">
        <v>24</v>
      </c>
      <c r="J12" s="4"/>
      <c r="L12" s="31"/>
    </row>
    <row r="13" spans="2:12" s="25" customFormat="1" ht="18" customHeight="1">
      <c r="B13" s="31"/>
      <c r="E13" s="4" t="s">
        <v>25</v>
      </c>
      <c r="I13" s="112" t="s">
        <v>26</v>
      </c>
      <c r="J13" s="4"/>
      <c r="L13" s="31"/>
    </row>
    <row r="14" spans="2:12" s="25" customFormat="1" ht="6.75" customHeight="1">
      <c r="B14" s="31"/>
      <c r="I14" s="110"/>
      <c r="L14" s="31"/>
    </row>
    <row r="15" spans="2:12" s="25" customFormat="1" ht="12" customHeight="1">
      <c r="B15" s="31"/>
      <c r="D15" s="109" t="s">
        <v>27</v>
      </c>
      <c r="I15" s="112" t="s">
        <v>24</v>
      </c>
      <c r="J15" s="20">
        <f>'Rekapitulace stavby'!AN13</f>
        <v>0</v>
      </c>
      <c r="L15" s="31"/>
    </row>
    <row r="16" spans="2:12" s="25" customFormat="1" ht="18" customHeight="1">
      <c r="B16" s="31"/>
      <c r="E16" s="114">
        <f>'Rekapitulace stavby'!E14</f>
        <v>0</v>
      </c>
      <c r="F16" s="114"/>
      <c r="G16" s="114"/>
      <c r="H16" s="114"/>
      <c r="I16" s="112" t="s">
        <v>26</v>
      </c>
      <c r="J16" s="20">
        <f>'Rekapitulace stavby'!AN14</f>
        <v>0</v>
      </c>
      <c r="L16" s="31"/>
    </row>
    <row r="17" spans="2:12" s="25" customFormat="1" ht="6.75" customHeight="1">
      <c r="B17" s="31"/>
      <c r="I17" s="110"/>
      <c r="L17" s="31"/>
    </row>
    <row r="18" spans="2:12" s="25" customFormat="1" ht="12" customHeight="1">
      <c r="B18" s="31"/>
      <c r="D18" s="109" t="s">
        <v>29</v>
      </c>
      <c r="I18" s="112" t="s">
        <v>24</v>
      </c>
      <c r="J18" s="4">
        <f>IF('Rekapitulace stavby'!AN16="","",'Rekapitulace stavby'!AN16)</f>
        <v>0</v>
      </c>
      <c r="L18" s="31"/>
    </row>
    <row r="19" spans="2:12" s="25" customFormat="1" ht="18" customHeight="1">
      <c r="B19" s="31"/>
      <c r="E19" s="4">
        <f>IF('Rekapitulace stavby'!E17="","",'Rekapitulace stavby'!E17)</f>
        <v>0</v>
      </c>
      <c r="I19" s="112" t="s">
        <v>26</v>
      </c>
      <c r="J19" s="4">
        <f>IF('Rekapitulace stavby'!AN17="","",'Rekapitulace stavby'!AN17)</f>
        <v>0</v>
      </c>
      <c r="L19" s="31"/>
    </row>
    <row r="20" spans="2:12" s="25" customFormat="1" ht="6.75" customHeight="1">
      <c r="B20" s="31"/>
      <c r="I20" s="110"/>
      <c r="L20" s="31"/>
    </row>
    <row r="21" spans="2:12" s="25" customFormat="1" ht="12" customHeight="1">
      <c r="B21" s="31"/>
      <c r="D21" s="109" t="s">
        <v>32</v>
      </c>
      <c r="I21" s="112" t="s">
        <v>24</v>
      </c>
      <c r="J21" s="4">
        <f>IF('Rekapitulace stavby'!AN19="","",'Rekapitulace stavby'!AN19)</f>
        <v>0</v>
      </c>
      <c r="L21" s="31"/>
    </row>
    <row r="22" spans="2:12" s="25" customFormat="1" ht="18" customHeight="1">
      <c r="B22" s="31"/>
      <c r="E22" s="4">
        <f>IF('Rekapitulace stavby'!E20="","",'Rekapitulace stavby'!E20)</f>
        <v>0</v>
      </c>
      <c r="I22" s="112" t="s">
        <v>26</v>
      </c>
      <c r="J22" s="4">
        <f>IF('Rekapitulace stavby'!AN20="","",'Rekapitulace stavby'!AN20)</f>
        <v>0</v>
      </c>
      <c r="L22" s="31"/>
    </row>
    <row r="23" spans="2:12" s="25" customFormat="1" ht="6.75" customHeight="1">
      <c r="B23" s="31"/>
      <c r="I23" s="110"/>
      <c r="L23" s="31"/>
    </row>
    <row r="24" spans="2:12" s="25" customFormat="1" ht="12" customHeight="1">
      <c r="B24" s="31"/>
      <c r="D24" s="109" t="s">
        <v>33</v>
      </c>
      <c r="I24" s="110"/>
      <c r="L24" s="31"/>
    </row>
    <row r="25" spans="2:12" s="115" customFormat="1" ht="16.5" customHeight="1">
      <c r="B25" s="116"/>
      <c r="E25" s="117"/>
      <c r="F25" s="117"/>
      <c r="G25" s="117"/>
      <c r="H25" s="117"/>
      <c r="I25" s="118"/>
      <c r="L25" s="116"/>
    </row>
    <row r="26" spans="2:12" s="25" customFormat="1" ht="6.75" customHeight="1">
      <c r="B26" s="31"/>
      <c r="I26" s="110"/>
      <c r="L26" s="31"/>
    </row>
    <row r="27" spans="2:12" s="25" customFormat="1" ht="6.75" customHeight="1">
      <c r="B27" s="31"/>
      <c r="D27" s="59"/>
      <c r="E27" s="59"/>
      <c r="F27" s="59"/>
      <c r="G27" s="59"/>
      <c r="H27" s="59"/>
      <c r="I27" s="119"/>
      <c r="J27" s="59"/>
      <c r="K27" s="59"/>
      <c r="L27" s="31"/>
    </row>
    <row r="28" spans="2:12" s="25" customFormat="1" ht="25.5" customHeight="1">
      <c r="B28" s="31"/>
      <c r="D28" s="120" t="s">
        <v>34</v>
      </c>
      <c r="I28" s="110"/>
      <c r="J28" s="121">
        <f>ROUND(J81,2)</f>
        <v>0</v>
      </c>
      <c r="L28" s="31"/>
    </row>
    <row r="29" spans="2:12" s="25" customFormat="1" ht="6.75" customHeight="1">
      <c r="B29" s="31"/>
      <c r="D29" s="59"/>
      <c r="E29" s="59"/>
      <c r="F29" s="59"/>
      <c r="G29" s="59"/>
      <c r="H29" s="59"/>
      <c r="I29" s="119"/>
      <c r="J29" s="59"/>
      <c r="K29" s="59"/>
      <c r="L29" s="31"/>
    </row>
    <row r="30" spans="2:12" s="25" customFormat="1" ht="14.25" customHeight="1">
      <c r="B30" s="31"/>
      <c r="F30" s="122" t="s">
        <v>36</v>
      </c>
      <c r="I30" s="123" t="s">
        <v>35</v>
      </c>
      <c r="J30" s="122" t="s">
        <v>37</v>
      </c>
      <c r="L30" s="31"/>
    </row>
    <row r="31" spans="2:12" s="25" customFormat="1" ht="14.25" customHeight="1">
      <c r="B31" s="31"/>
      <c r="D31" s="109" t="s">
        <v>38</v>
      </c>
      <c r="E31" s="109" t="s">
        <v>39</v>
      </c>
      <c r="F31" s="124">
        <f>ROUND((SUM(BE81:BE140)),2)</f>
        <v>0</v>
      </c>
      <c r="I31" s="125">
        <v>0.21000000000000002</v>
      </c>
      <c r="J31" s="124">
        <f>ROUND(((SUM(BE81:BE140))*I31),2)</f>
        <v>0</v>
      </c>
      <c r="L31" s="31"/>
    </row>
    <row r="32" spans="2:12" s="25" customFormat="1" ht="14.25" customHeight="1">
      <c r="B32" s="31"/>
      <c r="E32" s="109" t="s">
        <v>40</v>
      </c>
      <c r="F32" s="124">
        <f>ROUND((SUM(BF81:BF140)),2)</f>
        <v>0</v>
      </c>
      <c r="I32" s="125">
        <v>0.15000000000000002</v>
      </c>
      <c r="J32" s="124">
        <f>ROUND(((SUM(BF81:BF140))*I32),2)</f>
        <v>0</v>
      </c>
      <c r="L32" s="31"/>
    </row>
    <row r="33" spans="2:12" s="25" customFormat="1" ht="14.25" customHeight="1" hidden="1">
      <c r="B33" s="31"/>
      <c r="E33" s="109" t="s">
        <v>41</v>
      </c>
      <c r="F33" s="124">
        <f>ROUND((SUM(BG81:BG140)),2)</f>
        <v>0</v>
      </c>
      <c r="I33" s="125">
        <v>0.21000000000000002</v>
      </c>
      <c r="J33" s="124">
        <f aca="true" t="shared" si="0" ref="J33:J35">0</f>
        <v>0</v>
      </c>
      <c r="L33" s="31"/>
    </row>
    <row r="34" spans="2:12" s="25" customFormat="1" ht="14.25" customHeight="1" hidden="1">
      <c r="B34" s="31"/>
      <c r="E34" s="109" t="s">
        <v>42</v>
      </c>
      <c r="F34" s="124">
        <f>ROUND((SUM(BH81:BH140)),2)</f>
        <v>0</v>
      </c>
      <c r="I34" s="125">
        <v>0.15000000000000002</v>
      </c>
      <c r="J34" s="124">
        <f t="shared" si="0"/>
        <v>0</v>
      </c>
      <c r="L34" s="31"/>
    </row>
    <row r="35" spans="2:12" s="25" customFormat="1" ht="14.25" customHeight="1" hidden="1">
      <c r="B35" s="31"/>
      <c r="E35" s="109" t="s">
        <v>43</v>
      </c>
      <c r="F35" s="124">
        <f>ROUND((SUM(BI81:BI140)),2)</f>
        <v>0</v>
      </c>
      <c r="I35" s="125">
        <v>0</v>
      </c>
      <c r="J35" s="124">
        <f t="shared" si="0"/>
        <v>0</v>
      </c>
      <c r="L35" s="31"/>
    </row>
    <row r="36" spans="2:12" s="25" customFormat="1" ht="6.75" customHeight="1">
      <c r="B36" s="31"/>
      <c r="I36" s="110"/>
      <c r="L36" s="31"/>
    </row>
    <row r="37" spans="2:12" s="25" customFormat="1" ht="25.5" customHeight="1">
      <c r="B37" s="31"/>
      <c r="C37" s="126"/>
      <c r="D37" s="127" t="s">
        <v>44</v>
      </c>
      <c r="E37" s="128"/>
      <c r="F37" s="128"/>
      <c r="G37" s="129" t="s">
        <v>45</v>
      </c>
      <c r="H37" s="130" t="s">
        <v>46</v>
      </c>
      <c r="I37" s="131"/>
      <c r="J37" s="132">
        <f>SUM(J28:J35)</f>
        <v>0</v>
      </c>
      <c r="K37" s="133"/>
      <c r="L37" s="31"/>
    </row>
    <row r="38" spans="2:12" s="25" customFormat="1" ht="14.25" customHeight="1">
      <c r="B38" s="134"/>
      <c r="C38" s="135"/>
      <c r="D38" s="135"/>
      <c r="E38" s="135"/>
      <c r="F38" s="135"/>
      <c r="G38" s="135"/>
      <c r="H38" s="135"/>
      <c r="I38" s="136"/>
      <c r="J38" s="135"/>
      <c r="K38" s="135"/>
      <c r="L38" s="31"/>
    </row>
    <row r="42" spans="2:12" s="25" customFormat="1" ht="6.75" customHeight="1" hidden="1">
      <c r="B42" s="137"/>
      <c r="C42" s="138"/>
      <c r="D42" s="138"/>
      <c r="E42" s="138"/>
      <c r="F42" s="138"/>
      <c r="G42" s="138"/>
      <c r="H42" s="138"/>
      <c r="I42" s="139"/>
      <c r="J42" s="138"/>
      <c r="K42" s="138"/>
      <c r="L42" s="31"/>
    </row>
    <row r="43" spans="2:12" s="25" customFormat="1" ht="24.75" customHeight="1" hidden="1">
      <c r="B43" s="26"/>
      <c r="C43" s="10" t="s">
        <v>77</v>
      </c>
      <c r="D43" s="27"/>
      <c r="E43" s="27"/>
      <c r="F43" s="27"/>
      <c r="G43" s="27"/>
      <c r="H43" s="27"/>
      <c r="I43" s="110"/>
      <c r="J43" s="27"/>
      <c r="K43" s="27"/>
      <c r="L43" s="31"/>
    </row>
    <row r="44" spans="2:12" s="25" customFormat="1" ht="6.75" customHeight="1" hidden="1">
      <c r="B44" s="26"/>
      <c r="C44" s="27"/>
      <c r="D44" s="27"/>
      <c r="E44" s="27"/>
      <c r="F44" s="27"/>
      <c r="G44" s="27"/>
      <c r="H44" s="27"/>
      <c r="I44" s="110"/>
      <c r="J44" s="27"/>
      <c r="K44" s="27"/>
      <c r="L44" s="31"/>
    </row>
    <row r="45" spans="2:12" s="25" customFormat="1" ht="12" customHeight="1" hidden="1">
      <c r="B45" s="26"/>
      <c r="C45" s="18" t="s">
        <v>15</v>
      </c>
      <c r="D45" s="27"/>
      <c r="E45" s="27"/>
      <c r="F45" s="27"/>
      <c r="G45" s="27"/>
      <c r="H45" s="27"/>
      <c r="I45" s="110"/>
      <c r="J45" s="27"/>
      <c r="K45" s="27"/>
      <c r="L45" s="31"/>
    </row>
    <row r="46" spans="2:12" s="25" customFormat="1" ht="16.5" customHeight="1" hidden="1">
      <c r="B46" s="26"/>
      <c r="C46" s="27"/>
      <c r="D46" s="27"/>
      <c r="E46" s="53">
        <f>E7</f>
        <v>0</v>
      </c>
      <c r="F46" s="53"/>
      <c r="G46" s="53"/>
      <c r="H46" s="53"/>
      <c r="I46" s="110"/>
      <c r="J46" s="27"/>
      <c r="K46" s="27"/>
      <c r="L46" s="31"/>
    </row>
    <row r="47" spans="2:12" s="25" customFormat="1" ht="6.75" customHeight="1" hidden="1">
      <c r="B47" s="26"/>
      <c r="C47" s="27"/>
      <c r="D47" s="27"/>
      <c r="E47" s="27"/>
      <c r="F47" s="27"/>
      <c r="G47" s="27"/>
      <c r="H47" s="27"/>
      <c r="I47" s="110"/>
      <c r="J47" s="27"/>
      <c r="K47" s="27"/>
      <c r="L47" s="31"/>
    </row>
    <row r="48" spans="2:12" s="25" customFormat="1" ht="12" customHeight="1" hidden="1">
      <c r="B48" s="26"/>
      <c r="C48" s="18" t="s">
        <v>19</v>
      </c>
      <c r="D48" s="27"/>
      <c r="E48" s="27"/>
      <c r="F48" s="19">
        <f>F10</f>
        <v>0</v>
      </c>
      <c r="G48" s="27"/>
      <c r="H48" s="27"/>
      <c r="I48" s="112" t="s">
        <v>21</v>
      </c>
      <c r="J48" s="140">
        <f>IF(J10="","",J10)</f>
        <v>0</v>
      </c>
      <c r="K48" s="27"/>
      <c r="L48" s="31"/>
    </row>
    <row r="49" spans="2:12" s="25" customFormat="1" ht="6.75" customHeight="1" hidden="1">
      <c r="B49" s="26"/>
      <c r="C49" s="27"/>
      <c r="D49" s="27"/>
      <c r="E49" s="27"/>
      <c r="F49" s="27"/>
      <c r="G49" s="27"/>
      <c r="H49" s="27"/>
      <c r="I49" s="110"/>
      <c r="J49" s="27"/>
      <c r="K49" s="27"/>
      <c r="L49" s="31"/>
    </row>
    <row r="50" spans="2:12" s="25" customFormat="1" ht="13.5" customHeight="1" hidden="1">
      <c r="B50" s="26"/>
      <c r="C50" s="18" t="s">
        <v>23</v>
      </c>
      <c r="D50" s="27"/>
      <c r="E50" s="27"/>
      <c r="F50" s="19">
        <f>E13</f>
        <v>0</v>
      </c>
      <c r="G50" s="27"/>
      <c r="H50" s="27"/>
      <c r="I50" s="112" t="s">
        <v>29</v>
      </c>
      <c r="J50" s="141">
        <f>E19</f>
        <v>0</v>
      </c>
      <c r="K50" s="27"/>
      <c r="L50" s="31"/>
    </row>
    <row r="51" spans="2:12" s="25" customFormat="1" ht="13.5" customHeight="1" hidden="1">
      <c r="B51" s="26"/>
      <c r="C51" s="18" t="s">
        <v>27</v>
      </c>
      <c r="D51" s="27"/>
      <c r="E51" s="27"/>
      <c r="F51" s="19">
        <f>IF(E16="","",E16)</f>
        <v>0</v>
      </c>
      <c r="G51" s="27"/>
      <c r="H51" s="27"/>
      <c r="I51" s="112" t="s">
        <v>32</v>
      </c>
      <c r="J51" s="141">
        <f>E22</f>
        <v>0</v>
      </c>
      <c r="K51" s="27"/>
      <c r="L51" s="31"/>
    </row>
    <row r="52" spans="2:12" s="25" customFormat="1" ht="9.75" customHeight="1" hidden="1">
      <c r="B52" s="26"/>
      <c r="C52" s="27"/>
      <c r="D52" s="27"/>
      <c r="E52" s="27"/>
      <c r="F52" s="27"/>
      <c r="G52" s="27"/>
      <c r="H52" s="27"/>
      <c r="I52" s="110"/>
      <c r="J52" s="27"/>
      <c r="K52" s="27"/>
      <c r="L52" s="31"/>
    </row>
    <row r="53" spans="2:12" s="25" customFormat="1" ht="29.25" customHeight="1" hidden="1">
      <c r="B53" s="26"/>
      <c r="C53" s="142" t="s">
        <v>78</v>
      </c>
      <c r="D53" s="143"/>
      <c r="E53" s="143"/>
      <c r="F53" s="143"/>
      <c r="G53" s="143"/>
      <c r="H53" s="143"/>
      <c r="I53" s="144"/>
      <c r="J53" s="145" t="s">
        <v>79</v>
      </c>
      <c r="K53" s="143"/>
      <c r="L53" s="31"/>
    </row>
    <row r="54" spans="2:12" s="25" customFormat="1" ht="9.75" customHeight="1" hidden="1">
      <c r="B54" s="26"/>
      <c r="C54" s="27"/>
      <c r="D54" s="27"/>
      <c r="E54" s="27"/>
      <c r="F54" s="27"/>
      <c r="G54" s="27"/>
      <c r="H54" s="27"/>
      <c r="I54" s="110"/>
      <c r="J54" s="27"/>
      <c r="K54" s="27"/>
      <c r="L54" s="31"/>
    </row>
    <row r="55" spans="2:47" s="25" customFormat="1" ht="22.5" customHeight="1" hidden="1">
      <c r="B55" s="26"/>
      <c r="C55" s="146" t="s">
        <v>80</v>
      </c>
      <c r="D55" s="27"/>
      <c r="E55" s="27"/>
      <c r="F55" s="27"/>
      <c r="G55" s="27"/>
      <c r="H55" s="27"/>
      <c r="I55" s="110"/>
      <c r="J55" s="147">
        <f aca="true" t="shared" si="1" ref="J55:J57">J81</f>
        <v>0</v>
      </c>
      <c r="K55" s="27"/>
      <c r="L55" s="31"/>
      <c r="AU55" s="4" t="s">
        <v>81</v>
      </c>
    </row>
    <row r="56" spans="2:12" s="148" customFormat="1" ht="24.75" customHeight="1" hidden="1">
      <c r="B56" s="149"/>
      <c r="C56" s="150"/>
      <c r="D56" s="151" t="s">
        <v>82</v>
      </c>
      <c r="E56" s="152"/>
      <c r="F56" s="152"/>
      <c r="G56" s="152"/>
      <c r="H56" s="152"/>
      <c r="I56" s="153"/>
      <c r="J56" s="154">
        <f t="shared" si="1"/>
        <v>0</v>
      </c>
      <c r="K56" s="150"/>
      <c r="L56" s="155"/>
    </row>
    <row r="57" spans="2:12" s="156" customFormat="1" ht="19.5" customHeight="1" hidden="1">
      <c r="B57" s="157"/>
      <c r="C57" s="158"/>
      <c r="D57" s="159" t="s">
        <v>83</v>
      </c>
      <c r="E57" s="160"/>
      <c r="F57" s="160"/>
      <c r="G57" s="160"/>
      <c r="H57" s="160"/>
      <c r="I57" s="161"/>
      <c r="J57" s="162">
        <f t="shared" si="1"/>
        <v>0</v>
      </c>
      <c r="K57" s="158"/>
      <c r="L57" s="163"/>
    </row>
    <row r="58" spans="2:12" s="156" customFormat="1" ht="19.5" customHeight="1" hidden="1">
      <c r="B58" s="157"/>
      <c r="C58" s="158"/>
      <c r="D58" s="164" t="s">
        <v>84</v>
      </c>
      <c r="E58" s="165"/>
      <c r="F58" s="165"/>
      <c r="G58" s="165"/>
      <c r="H58" s="165"/>
      <c r="I58" s="166"/>
      <c r="J58" s="167">
        <f>J101</f>
        <v>0</v>
      </c>
      <c r="K58" s="158"/>
      <c r="L58" s="163"/>
    </row>
    <row r="59" spans="2:12" s="156" customFormat="1" ht="19.5" customHeight="1" hidden="1">
      <c r="B59" s="157"/>
      <c r="C59" s="158"/>
      <c r="D59" s="164" t="s">
        <v>85</v>
      </c>
      <c r="E59" s="165"/>
      <c r="F59" s="165"/>
      <c r="G59" s="165"/>
      <c r="H59" s="165"/>
      <c r="I59" s="166"/>
      <c r="J59" s="167">
        <f>J103</f>
        <v>0</v>
      </c>
      <c r="K59" s="158"/>
      <c r="L59" s="163"/>
    </row>
    <row r="60" spans="2:12" s="156" customFormat="1" ht="19.5" customHeight="1" hidden="1">
      <c r="B60" s="157"/>
      <c r="C60" s="158"/>
      <c r="D60" s="164" t="s">
        <v>86</v>
      </c>
      <c r="E60" s="165"/>
      <c r="F60" s="165"/>
      <c r="G60" s="165"/>
      <c r="H60" s="165"/>
      <c r="I60" s="166"/>
      <c r="J60" s="167">
        <f>J111</f>
        <v>0</v>
      </c>
      <c r="K60" s="158"/>
      <c r="L60" s="163"/>
    </row>
    <row r="61" spans="2:12" s="156" customFormat="1" ht="19.5" customHeight="1" hidden="1">
      <c r="B61" s="157"/>
      <c r="C61" s="158"/>
      <c r="D61" s="164" t="s">
        <v>87</v>
      </c>
      <c r="E61" s="165"/>
      <c r="F61" s="165"/>
      <c r="G61" s="165"/>
      <c r="H61" s="165"/>
      <c r="I61" s="166"/>
      <c r="J61" s="167">
        <f>J118</f>
        <v>0</v>
      </c>
      <c r="K61" s="158"/>
      <c r="L61" s="163"/>
    </row>
    <row r="62" spans="2:12" s="156" customFormat="1" ht="19.5" customHeight="1" hidden="1">
      <c r="B62" s="157"/>
      <c r="C62" s="158"/>
      <c r="D62" s="164" t="s">
        <v>88</v>
      </c>
      <c r="E62" s="165"/>
      <c r="F62" s="165"/>
      <c r="G62" s="165"/>
      <c r="H62" s="165"/>
      <c r="I62" s="166"/>
      <c r="J62" s="167">
        <f>J131</f>
        <v>0</v>
      </c>
      <c r="K62" s="158"/>
      <c r="L62" s="163"/>
    </row>
    <row r="63" spans="2:12" s="156" customFormat="1" ht="19.5" customHeight="1" hidden="1">
      <c r="B63" s="157"/>
      <c r="C63" s="158"/>
      <c r="D63" s="164" t="s">
        <v>89</v>
      </c>
      <c r="E63" s="165"/>
      <c r="F63" s="165"/>
      <c r="G63" s="165"/>
      <c r="H63" s="165"/>
      <c r="I63" s="166"/>
      <c r="J63" s="167">
        <f>J139</f>
        <v>0</v>
      </c>
      <c r="K63" s="158"/>
      <c r="L63" s="163"/>
    </row>
    <row r="64" spans="2:12" s="25" customFormat="1" ht="21.75" customHeight="1" hidden="1">
      <c r="B64" s="26"/>
      <c r="C64" s="27"/>
      <c r="D64" s="27"/>
      <c r="E64" s="27"/>
      <c r="F64" s="27"/>
      <c r="G64" s="27"/>
      <c r="H64" s="27"/>
      <c r="I64" s="110"/>
      <c r="J64" s="27"/>
      <c r="K64" s="27"/>
      <c r="L64" s="31"/>
    </row>
    <row r="65" spans="2:12" s="25" customFormat="1" ht="6.75" customHeight="1" hidden="1">
      <c r="B65" s="45"/>
      <c r="C65" s="46"/>
      <c r="D65" s="46"/>
      <c r="E65" s="46"/>
      <c r="F65" s="46"/>
      <c r="G65" s="46"/>
      <c r="H65" s="46"/>
      <c r="I65" s="136"/>
      <c r="J65" s="46"/>
      <c r="K65" s="46"/>
      <c r="L65" s="31"/>
    </row>
    <row r="66" ht="12.75" hidden="1"/>
    <row r="67" ht="12.75" hidden="1"/>
    <row r="68" ht="12.75" hidden="1"/>
    <row r="69" spans="2:12" s="25" customFormat="1" ht="6.75" customHeight="1">
      <c r="B69" s="47"/>
      <c r="C69" s="48"/>
      <c r="D69" s="48"/>
      <c r="E69" s="48"/>
      <c r="F69" s="48"/>
      <c r="G69" s="48"/>
      <c r="H69" s="48"/>
      <c r="I69" s="139"/>
      <c r="J69" s="48"/>
      <c r="K69" s="48"/>
      <c r="L69" s="31"/>
    </row>
    <row r="70" spans="2:12" s="25" customFormat="1" ht="24.75" customHeight="1">
      <c r="B70" s="26"/>
      <c r="C70" s="10" t="s">
        <v>90</v>
      </c>
      <c r="D70" s="27"/>
      <c r="E70" s="27"/>
      <c r="F70" s="27"/>
      <c r="G70" s="27"/>
      <c r="H70" s="27"/>
      <c r="I70" s="110"/>
      <c r="J70" s="27"/>
      <c r="K70" s="27"/>
      <c r="L70" s="31"/>
    </row>
    <row r="71" spans="2:12" s="25" customFormat="1" ht="6.75" customHeight="1">
      <c r="B71" s="26"/>
      <c r="C71" s="27"/>
      <c r="D71" s="27"/>
      <c r="E71" s="27"/>
      <c r="F71" s="27"/>
      <c r="G71" s="27"/>
      <c r="H71" s="27"/>
      <c r="I71" s="110"/>
      <c r="J71" s="27"/>
      <c r="K71" s="27"/>
      <c r="L71" s="31"/>
    </row>
    <row r="72" spans="2:12" s="25" customFormat="1" ht="12" customHeight="1">
      <c r="B72" s="26"/>
      <c r="C72" s="18" t="s">
        <v>15</v>
      </c>
      <c r="D72" s="27"/>
      <c r="E72" s="27"/>
      <c r="F72" s="27"/>
      <c r="G72" s="27"/>
      <c r="H72" s="27"/>
      <c r="I72" s="110"/>
      <c r="J72" s="27"/>
      <c r="K72" s="27"/>
      <c r="L72" s="31"/>
    </row>
    <row r="73" spans="2:12" s="25" customFormat="1" ht="16.5" customHeight="1">
      <c r="B73" s="26"/>
      <c r="C73" s="27"/>
      <c r="D73" s="27"/>
      <c r="E73" s="53">
        <f>E7</f>
        <v>0</v>
      </c>
      <c r="F73" s="53"/>
      <c r="G73" s="53"/>
      <c r="H73" s="53"/>
      <c r="I73" s="110"/>
      <c r="J73" s="27"/>
      <c r="K73" s="27"/>
      <c r="L73" s="31"/>
    </row>
    <row r="74" spans="2:12" s="25" customFormat="1" ht="6.75" customHeight="1">
      <c r="B74" s="26"/>
      <c r="C74" s="27"/>
      <c r="D74" s="27"/>
      <c r="E74" s="27"/>
      <c r="F74" s="27"/>
      <c r="G74" s="27"/>
      <c r="H74" s="27"/>
      <c r="I74" s="110"/>
      <c r="J74" s="27"/>
      <c r="K74" s="27"/>
      <c r="L74" s="31"/>
    </row>
    <row r="75" spans="2:12" s="25" customFormat="1" ht="12" customHeight="1">
      <c r="B75" s="26"/>
      <c r="C75" s="18" t="s">
        <v>19</v>
      </c>
      <c r="D75" s="27"/>
      <c r="E75" s="27"/>
      <c r="F75" s="19">
        <f>F10</f>
        <v>0</v>
      </c>
      <c r="G75" s="27"/>
      <c r="H75" s="27"/>
      <c r="I75" s="112" t="s">
        <v>21</v>
      </c>
      <c r="J75" s="140">
        <f>IF(J10="","",J10)</f>
        <v>0</v>
      </c>
      <c r="K75" s="27"/>
      <c r="L75" s="31"/>
    </row>
    <row r="76" spans="2:12" s="25" customFormat="1" ht="6.75" customHeight="1">
      <c r="B76" s="26"/>
      <c r="C76" s="27"/>
      <c r="D76" s="27"/>
      <c r="E76" s="27"/>
      <c r="F76" s="27"/>
      <c r="G76" s="27"/>
      <c r="H76" s="27"/>
      <c r="I76" s="110"/>
      <c r="J76" s="27"/>
      <c r="K76" s="27"/>
      <c r="L76" s="31"/>
    </row>
    <row r="77" spans="2:12" s="25" customFormat="1" ht="13.5" customHeight="1">
      <c r="B77" s="26"/>
      <c r="C77" s="18" t="s">
        <v>23</v>
      </c>
      <c r="D77" s="27"/>
      <c r="E77" s="27"/>
      <c r="F77" s="19">
        <f>E13</f>
        <v>0</v>
      </c>
      <c r="G77" s="27"/>
      <c r="H77" s="27"/>
      <c r="I77" s="112" t="s">
        <v>29</v>
      </c>
      <c r="J77" s="141">
        <f>E19</f>
        <v>0</v>
      </c>
      <c r="K77" s="27"/>
      <c r="L77" s="31"/>
    </row>
    <row r="78" spans="2:12" s="25" customFormat="1" ht="13.5" customHeight="1">
      <c r="B78" s="26"/>
      <c r="C78" s="18" t="s">
        <v>27</v>
      </c>
      <c r="D78" s="27"/>
      <c r="E78" s="27"/>
      <c r="F78" s="19">
        <f>IF(E16="","",E16)</f>
        <v>0</v>
      </c>
      <c r="G78" s="27"/>
      <c r="H78" s="27"/>
      <c r="I78" s="112" t="s">
        <v>32</v>
      </c>
      <c r="J78" s="141">
        <f>E22</f>
        <v>0</v>
      </c>
      <c r="K78" s="27"/>
      <c r="L78" s="31"/>
    </row>
    <row r="79" spans="2:12" s="25" customFormat="1" ht="9.75" customHeight="1">
      <c r="B79" s="26"/>
      <c r="C79" s="27"/>
      <c r="D79" s="27"/>
      <c r="E79" s="27"/>
      <c r="F79" s="27"/>
      <c r="G79" s="27"/>
      <c r="H79" s="27"/>
      <c r="I79" s="110"/>
      <c r="J79" s="27"/>
      <c r="K79" s="27"/>
      <c r="L79" s="31"/>
    </row>
    <row r="80" spans="2:20" s="168" customFormat="1" ht="29.25" customHeight="1">
      <c r="B80" s="169"/>
      <c r="C80" s="170" t="s">
        <v>91</v>
      </c>
      <c r="D80" s="171" t="s">
        <v>53</v>
      </c>
      <c r="E80" s="171" t="s">
        <v>49</v>
      </c>
      <c r="F80" s="171" t="s">
        <v>50</v>
      </c>
      <c r="G80" s="171" t="s">
        <v>92</v>
      </c>
      <c r="H80" s="171" t="s">
        <v>93</v>
      </c>
      <c r="I80" s="172" t="s">
        <v>94</v>
      </c>
      <c r="J80" s="173" t="s">
        <v>79</v>
      </c>
      <c r="K80" s="174" t="s">
        <v>95</v>
      </c>
      <c r="L80" s="175"/>
      <c r="M80" s="71"/>
      <c r="N80" s="72" t="s">
        <v>38</v>
      </c>
      <c r="O80" s="72" t="s">
        <v>96</v>
      </c>
      <c r="P80" s="72" t="s">
        <v>97</v>
      </c>
      <c r="Q80" s="72" t="s">
        <v>98</v>
      </c>
      <c r="R80" s="72" t="s">
        <v>99</v>
      </c>
      <c r="S80" s="72" t="s">
        <v>100</v>
      </c>
      <c r="T80" s="73" t="s">
        <v>101</v>
      </c>
    </row>
    <row r="81" spans="2:63" s="25" customFormat="1" ht="22.5" customHeight="1">
      <c r="B81" s="26"/>
      <c r="C81" s="79" t="s">
        <v>102</v>
      </c>
      <c r="D81" s="27"/>
      <c r="E81" s="27"/>
      <c r="F81" s="27"/>
      <c r="G81" s="27"/>
      <c r="H81" s="27"/>
      <c r="I81" s="110"/>
      <c r="J81" s="176">
        <f aca="true" t="shared" si="2" ref="J81:J83">BK81</f>
        <v>0</v>
      </c>
      <c r="K81" s="27"/>
      <c r="L81" s="31"/>
      <c r="M81" s="74"/>
      <c r="N81" s="75"/>
      <c r="O81" s="75"/>
      <c r="P81" s="177">
        <f>P82</f>
        <v>0</v>
      </c>
      <c r="Q81" s="75"/>
      <c r="R81" s="177">
        <f>R82</f>
        <v>228.4949578</v>
      </c>
      <c r="S81" s="75"/>
      <c r="T81" s="178">
        <f>T82</f>
        <v>67.724</v>
      </c>
      <c r="AT81" s="4" t="s">
        <v>67</v>
      </c>
      <c r="AU81" s="4" t="s">
        <v>81</v>
      </c>
      <c r="BK81" s="179">
        <f>BK82</f>
        <v>0</v>
      </c>
    </row>
    <row r="82" spans="2:63" s="180" customFormat="1" ht="25.5" customHeight="1">
      <c r="B82" s="181"/>
      <c r="C82" s="182"/>
      <c r="D82" s="183" t="s">
        <v>67</v>
      </c>
      <c r="E82" s="184" t="s">
        <v>103</v>
      </c>
      <c r="F82" s="184" t="s">
        <v>104</v>
      </c>
      <c r="G82" s="182"/>
      <c r="H82" s="182"/>
      <c r="I82" s="185"/>
      <c r="J82" s="186">
        <f t="shared" si="2"/>
        <v>0</v>
      </c>
      <c r="K82" s="182"/>
      <c r="L82" s="187"/>
      <c r="M82" s="188"/>
      <c r="N82" s="189"/>
      <c r="O82" s="189"/>
      <c r="P82" s="190">
        <f>P83+P101+P103+P111+P118+P131+P139</f>
        <v>0</v>
      </c>
      <c r="Q82" s="189"/>
      <c r="R82" s="190">
        <f>R83+R101+R103+R111+R118+R131+R139</f>
        <v>228.4949578</v>
      </c>
      <c r="S82" s="189"/>
      <c r="T82" s="191">
        <f>T83+T101+T103+T111+T118+T131+T139</f>
        <v>67.724</v>
      </c>
      <c r="AR82" s="192" t="s">
        <v>73</v>
      </c>
      <c r="AT82" s="193" t="s">
        <v>67</v>
      </c>
      <c r="AU82" s="193" t="s">
        <v>68</v>
      </c>
      <c r="AY82" s="192" t="s">
        <v>105</v>
      </c>
      <c r="BK82" s="194">
        <f>BK83+BK101+BK103+BK111+BK118+BK131+BK139</f>
        <v>0</v>
      </c>
    </row>
    <row r="83" spans="2:63" s="180" customFormat="1" ht="22.5" customHeight="1">
      <c r="B83" s="181"/>
      <c r="C83" s="182"/>
      <c r="D83" s="183" t="s">
        <v>67</v>
      </c>
      <c r="E83" s="195" t="s">
        <v>73</v>
      </c>
      <c r="F83" s="195" t="s">
        <v>106</v>
      </c>
      <c r="G83" s="182"/>
      <c r="H83" s="182"/>
      <c r="I83" s="185"/>
      <c r="J83" s="196">
        <f t="shared" si="2"/>
        <v>0</v>
      </c>
      <c r="K83" s="182"/>
      <c r="L83" s="187"/>
      <c r="M83" s="188"/>
      <c r="N83" s="189"/>
      <c r="O83" s="189"/>
      <c r="P83" s="190">
        <f>SUM(P84:P100)</f>
        <v>0</v>
      </c>
      <c r="Q83" s="189"/>
      <c r="R83" s="190">
        <f>SUM(R84:R100)</f>
        <v>32.982</v>
      </c>
      <c r="S83" s="189"/>
      <c r="T83" s="191">
        <f>SUM(T84:T100)</f>
        <v>52.78</v>
      </c>
      <c r="AR83" s="192" t="s">
        <v>73</v>
      </c>
      <c r="AT83" s="193" t="s">
        <v>67</v>
      </c>
      <c r="AU83" s="193" t="s">
        <v>73</v>
      </c>
      <c r="AY83" s="192" t="s">
        <v>105</v>
      </c>
      <c r="BK83" s="194">
        <f>SUM(BK84:BK100)</f>
        <v>0</v>
      </c>
    </row>
    <row r="84" spans="2:65" s="25" customFormat="1" ht="16.5" customHeight="1">
      <c r="B84" s="26"/>
      <c r="C84" s="197" t="s">
        <v>73</v>
      </c>
      <c r="D84" s="197" t="s">
        <v>107</v>
      </c>
      <c r="E84" s="198" t="s">
        <v>108</v>
      </c>
      <c r="F84" s="199" t="s">
        <v>109</v>
      </c>
      <c r="G84" s="200" t="s">
        <v>110</v>
      </c>
      <c r="H84" s="201">
        <v>110</v>
      </c>
      <c r="I84" s="202"/>
      <c r="J84" s="203">
        <f aca="true" t="shared" si="3" ref="J84:J100">ROUND(I84*H84,2)</f>
        <v>0</v>
      </c>
      <c r="K84" s="199" t="s">
        <v>111</v>
      </c>
      <c r="L84" s="31"/>
      <c r="M84" s="204"/>
      <c r="N84" s="205" t="s">
        <v>39</v>
      </c>
      <c r="O84" s="63"/>
      <c r="P84" s="206">
        <f aca="true" t="shared" si="4" ref="P84:P100">O84*H84</f>
        <v>0</v>
      </c>
      <c r="Q84" s="206">
        <v>0</v>
      </c>
      <c r="R84" s="206">
        <f aca="true" t="shared" si="5" ref="R84:R100">Q84*H84</f>
        <v>0</v>
      </c>
      <c r="S84" s="206">
        <v>0.40800000000000003</v>
      </c>
      <c r="T84" s="207">
        <f aca="true" t="shared" si="6" ref="T84:T100">S84*H84</f>
        <v>44.88</v>
      </c>
      <c r="AR84" s="4" t="s">
        <v>112</v>
      </c>
      <c r="AT84" s="4" t="s">
        <v>107</v>
      </c>
      <c r="AU84" s="4" t="s">
        <v>75</v>
      </c>
      <c r="AY84" s="4" t="s">
        <v>105</v>
      </c>
      <c r="BE84" s="208">
        <f aca="true" t="shared" si="7" ref="BE84:BE100">IF(N84="základní",J84,0)</f>
        <v>0</v>
      </c>
      <c r="BF84" s="208">
        <f aca="true" t="shared" si="8" ref="BF84:BF100">IF(N84="snížená",J84,0)</f>
        <v>0</v>
      </c>
      <c r="BG84" s="208">
        <f aca="true" t="shared" si="9" ref="BG84:BG100">IF(N84="zákl. přenesená",J84,0)</f>
        <v>0</v>
      </c>
      <c r="BH84" s="208">
        <f aca="true" t="shared" si="10" ref="BH84:BH100">IF(N84="sníž. přenesená",J84,0)</f>
        <v>0</v>
      </c>
      <c r="BI84" s="208">
        <f aca="true" t="shared" si="11" ref="BI84:BI100">IF(N84="nulová",J84,0)</f>
        <v>0</v>
      </c>
      <c r="BJ84" s="4" t="s">
        <v>73</v>
      </c>
      <c r="BK84" s="208">
        <f aca="true" t="shared" si="12" ref="BK84:BK100">ROUND(I84*H84,2)</f>
        <v>0</v>
      </c>
      <c r="BL84" s="4" t="s">
        <v>112</v>
      </c>
      <c r="BM84" s="4" t="s">
        <v>113</v>
      </c>
    </row>
    <row r="85" spans="2:65" s="25" customFormat="1" ht="16.5" customHeight="1">
      <c r="B85" s="26"/>
      <c r="C85" s="197" t="s">
        <v>75</v>
      </c>
      <c r="D85" s="197" t="s">
        <v>107</v>
      </c>
      <c r="E85" s="198" t="s">
        <v>114</v>
      </c>
      <c r="F85" s="199" t="s">
        <v>115</v>
      </c>
      <c r="G85" s="200" t="s">
        <v>110</v>
      </c>
      <c r="H85" s="201">
        <v>25</v>
      </c>
      <c r="I85" s="202"/>
      <c r="J85" s="203">
        <f t="shared" si="3"/>
        <v>0</v>
      </c>
      <c r="K85" s="199" t="s">
        <v>111</v>
      </c>
      <c r="L85" s="31"/>
      <c r="M85" s="204"/>
      <c r="N85" s="205" t="s">
        <v>39</v>
      </c>
      <c r="O85" s="63"/>
      <c r="P85" s="206">
        <f t="shared" si="4"/>
        <v>0</v>
      </c>
      <c r="Q85" s="206">
        <v>0</v>
      </c>
      <c r="R85" s="206">
        <f t="shared" si="5"/>
        <v>0</v>
      </c>
      <c r="S85" s="206">
        <v>0.316</v>
      </c>
      <c r="T85" s="207">
        <f t="shared" si="6"/>
        <v>7.9</v>
      </c>
      <c r="AR85" s="4" t="s">
        <v>112</v>
      </c>
      <c r="AT85" s="4" t="s">
        <v>107</v>
      </c>
      <c r="AU85" s="4" t="s">
        <v>75</v>
      </c>
      <c r="AY85" s="4" t="s">
        <v>105</v>
      </c>
      <c r="BE85" s="208">
        <f t="shared" si="7"/>
        <v>0</v>
      </c>
      <c r="BF85" s="208">
        <f t="shared" si="8"/>
        <v>0</v>
      </c>
      <c r="BG85" s="208">
        <f t="shared" si="9"/>
        <v>0</v>
      </c>
      <c r="BH85" s="208">
        <f t="shared" si="10"/>
        <v>0</v>
      </c>
      <c r="BI85" s="208">
        <f t="shared" si="11"/>
        <v>0</v>
      </c>
      <c r="BJ85" s="4" t="s">
        <v>73</v>
      </c>
      <c r="BK85" s="208">
        <f t="shared" si="12"/>
        <v>0</v>
      </c>
      <c r="BL85" s="4" t="s">
        <v>112</v>
      </c>
      <c r="BM85" s="4" t="s">
        <v>116</v>
      </c>
    </row>
    <row r="86" spans="2:65" s="25" customFormat="1" ht="16.5" customHeight="1">
      <c r="B86" s="26"/>
      <c r="C86" s="197" t="s">
        <v>117</v>
      </c>
      <c r="D86" s="197" t="s">
        <v>107</v>
      </c>
      <c r="E86" s="198" t="s">
        <v>118</v>
      </c>
      <c r="F86" s="199" t="s">
        <v>119</v>
      </c>
      <c r="G86" s="200" t="s">
        <v>120</v>
      </c>
      <c r="H86" s="201">
        <v>176</v>
      </c>
      <c r="I86" s="202"/>
      <c r="J86" s="203">
        <f t="shared" si="3"/>
        <v>0</v>
      </c>
      <c r="K86" s="199" t="s">
        <v>111</v>
      </c>
      <c r="L86" s="31"/>
      <c r="M86" s="204"/>
      <c r="N86" s="205" t="s">
        <v>39</v>
      </c>
      <c r="O86" s="63"/>
      <c r="P86" s="206">
        <f t="shared" si="4"/>
        <v>0</v>
      </c>
      <c r="Q86" s="206">
        <v>0</v>
      </c>
      <c r="R86" s="206">
        <f t="shared" si="5"/>
        <v>0</v>
      </c>
      <c r="S86" s="206">
        <v>0</v>
      </c>
      <c r="T86" s="207">
        <f t="shared" si="6"/>
        <v>0</v>
      </c>
      <c r="AR86" s="4" t="s">
        <v>112</v>
      </c>
      <c r="AT86" s="4" t="s">
        <v>107</v>
      </c>
      <c r="AU86" s="4" t="s">
        <v>75</v>
      </c>
      <c r="AY86" s="4" t="s">
        <v>105</v>
      </c>
      <c r="BE86" s="208">
        <f t="shared" si="7"/>
        <v>0</v>
      </c>
      <c r="BF86" s="208">
        <f t="shared" si="8"/>
        <v>0</v>
      </c>
      <c r="BG86" s="208">
        <f t="shared" si="9"/>
        <v>0</v>
      </c>
      <c r="BH86" s="208">
        <f t="shared" si="10"/>
        <v>0</v>
      </c>
      <c r="BI86" s="208">
        <f t="shared" si="11"/>
        <v>0</v>
      </c>
      <c r="BJ86" s="4" t="s">
        <v>73</v>
      </c>
      <c r="BK86" s="208">
        <f t="shared" si="12"/>
        <v>0</v>
      </c>
      <c r="BL86" s="4" t="s">
        <v>112</v>
      </c>
      <c r="BM86" s="4" t="s">
        <v>121</v>
      </c>
    </row>
    <row r="87" spans="2:65" s="25" customFormat="1" ht="16.5" customHeight="1">
      <c r="B87" s="26"/>
      <c r="C87" s="197" t="s">
        <v>112</v>
      </c>
      <c r="D87" s="197" t="s">
        <v>107</v>
      </c>
      <c r="E87" s="198" t="s">
        <v>122</v>
      </c>
      <c r="F87" s="199" t="s">
        <v>123</v>
      </c>
      <c r="G87" s="200" t="s">
        <v>120</v>
      </c>
      <c r="H87" s="201">
        <v>176</v>
      </c>
      <c r="I87" s="202"/>
      <c r="J87" s="203">
        <f t="shared" si="3"/>
        <v>0</v>
      </c>
      <c r="K87" s="199" t="s">
        <v>111</v>
      </c>
      <c r="L87" s="31"/>
      <c r="M87" s="204"/>
      <c r="N87" s="205" t="s">
        <v>39</v>
      </c>
      <c r="O87" s="63"/>
      <c r="P87" s="206">
        <f t="shared" si="4"/>
        <v>0</v>
      </c>
      <c r="Q87" s="206">
        <v>0</v>
      </c>
      <c r="R87" s="206">
        <f t="shared" si="5"/>
        <v>0</v>
      </c>
      <c r="S87" s="206">
        <v>0</v>
      </c>
      <c r="T87" s="207">
        <f t="shared" si="6"/>
        <v>0</v>
      </c>
      <c r="AR87" s="4" t="s">
        <v>112</v>
      </c>
      <c r="AT87" s="4" t="s">
        <v>107</v>
      </c>
      <c r="AU87" s="4" t="s">
        <v>75</v>
      </c>
      <c r="AY87" s="4" t="s">
        <v>105</v>
      </c>
      <c r="BE87" s="208">
        <f t="shared" si="7"/>
        <v>0</v>
      </c>
      <c r="BF87" s="208">
        <f t="shared" si="8"/>
        <v>0</v>
      </c>
      <c r="BG87" s="208">
        <f t="shared" si="9"/>
        <v>0</v>
      </c>
      <c r="BH87" s="208">
        <f t="shared" si="10"/>
        <v>0</v>
      </c>
      <c r="BI87" s="208">
        <f t="shared" si="11"/>
        <v>0</v>
      </c>
      <c r="BJ87" s="4" t="s">
        <v>73</v>
      </c>
      <c r="BK87" s="208">
        <f t="shared" si="12"/>
        <v>0</v>
      </c>
      <c r="BL87" s="4" t="s">
        <v>112</v>
      </c>
      <c r="BM87" s="4" t="s">
        <v>124</v>
      </c>
    </row>
    <row r="88" spans="2:65" s="25" customFormat="1" ht="16.5" customHeight="1">
      <c r="B88" s="26"/>
      <c r="C88" s="197" t="s">
        <v>125</v>
      </c>
      <c r="D88" s="197" t="s">
        <v>107</v>
      </c>
      <c r="E88" s="198" t="s">
        <v>126</v>
      </c>
      <c r="F88" s="199" t="s">
        <v>127</v>
      </c>
      <c r="G88" s="200" t="s">
        <v>120</v>
      </c>
      <c r="H88" s="201">
        <v>11.32</v>
      </c>
      <c r="I88" s="202"/>
      <c r="J88" s="203">
        <f t="shared" si="3"/>
        <v>0</v>
      </c>
      <c r="K88" s="199" t="s">
        <v>111</v>
      </c>
      <c r="L88" s="31"/>
      <c r="M88" s="204"/>
      <c r="N88" s="205" t="s">
        <v>39</v>
      </c>
      <c r="O88" s="63"/>
      <c r="P88" s="206">
        <f t="shared" si="4"/>
        <v>0</v>
      </c>
      <c r="Q88" s="206">
        <v>0</v>
      </c>
      <c r="R88" s="206">
        <f t="shared" si="5"/>
        <v>0</v>
      </c>
      <c r="S88" s="206">
        <v>0</v>
      </c>
      <c r="T88" s="207">
        <f t="shared" si="6"/>
        <v>0</v>
      </c>
      <c r="AR88" s="4" t="s">
        <v>112</v>
      </c>
      <c r="AT88" s="4" t="s">
        <v>107</v>
      </c>
      <c r="AU88" s="4" t="s">
        <v>75</v>
      </c>
      <c r="AY88" s="4" t="s">
        <v>105</v>
      </c>
      <c r="BE88" s="208">
        <f t="shared" si="7"/>
        <v>0</v>
      </c>
      <c r="BF88" s="208">
        <f t="shared" si="8"/>
        <v>0</v>
      </c>
      <c r="BG88" s="208">
        <f t="shared" si="9"/>
        <v>0</v>
      </c>
      <c r="BH88" s="208">
        <f t="shared" si="10"/>
        <v>0</v>
      </c>
      <c r="BI88" s="208">
        <f t="shared" si="11"/>
        <v>0</v>
      </c>
      <c r="BJ88" s="4" t="s">
        <v>73</v>
      </c>
      <c r="BK88" s="208">
        <f t="shared" si="12"/>
        <v>0</v>
      </c>
      <c r="BL88" s="4" t="s">
        <v>112</v>
      </c>
      <c r="BM88" s="4" t="s">
        <v>128</v>
      </c>
    </row>
    <row r="89" spans="2:65" s="25" customFormat="1" ht="16.5" customHeight="1">
      <c r="B89" s="26"/>
      <c r="C89" s="197" t="s">
        <v>129</v>
      </c>
      <c r="D89" s="197" t="s">
        <v>107</v>
      </c>
      <c r="E89" s="198" t="s">
        <v>130</v>
      </c>
      <c r="F89" s="199" t="s">
        <v>131</v>
      </c>
      <c r="G89" s="200" t="s">
        <v>120</v>
      </c>
      <c r="H89" s="201">
        <v>11.32</v>
      </c>
      <c r="I89" s="202"/>
      <c r="J89" s="203">
        <f t="shared" si="3"/>
        <v>0</v>
      </c>
      <c r="K89" s="199" t="s">
        <v>111</v>
      </c>
      <c r="L89" s="31"/>
      <c r="M89" s="204"/>
      <c r="N89" s="205" t="s">
        <v>39</v>
      </c>
      <c r="O89" s="63"/>
      <c r="P89" s="206">
        <f t="shared" si="4"/>
        <v>0</v>
      </c>
      <c r="Q89" s="206">
        <v>0</v>
      </c>
      <c r="R89" s="206">
        <f t="shared" si="5"/>
        <v>0</v>
      </c>
      <c r="S89" s="206">
        <v>0</v>
      </c>
      <c r="T89" s="207">
        <f t="shared" si="6"/>
        <v>0</v>
      </c>
      <c r="AR89" s="4" t="s">
        <v>112</v>
      </c>
      <c r="AT89" s="4" t="s">
        <v>107</v>
      </c>
      <c r="AU89" s="4" t="s">
        <v>75</v>
      </c>
      <c r="AY89" s="4" t="s">
        <v>105</v>
      </c>
      <c r="BE89" s="208">
        <f t="shared" si="7"/>
        <v>0</v>
      </c>
      <c r="BF89" s="208">
        <f t="shared" si="8"/>
        <v>0</v>
      </c>
      <c r="BG89" s="208">
        <f t="shared" si="9"/>
        <v>0</v>
      </c>
      <c r="BH89" s="208">
        <f t="shared" si="10"/>
        <v>0</v>
      </c>
      <c r="BI89" s="208">
        <f t="shared" si="11"/>
        <v>0</v>
      </c>
      <c r="BJ89" s="4" t="s">
        <v>73</v>
      </c>
      <c r="BK89" s="208">
        <f t="shared" si="12"/>
        <v>0</v>
      </c>
      <c r="BL89" s="4" t="s">
        <v>112</v>
      </c>
      <c r="BM89" s="4" t="s">
        <v>132</v>
      </c>
    </row>
    <row r="90" spans="2:65" s="25" customFormat="1" ht="16.5" customHeight="1">
      <c r="B90" s="26"/>
      <c r="C90" s="197" t="s">
        <v>133</v>
      </c>
      <c r="D90" s="197" t="s">
        <v>107</v>
      </c>
      <c r="E90" s="198" t="s">
        <v>134</v>
      </c>
      <c r="F90" s="199" t="s">
        <v>135</v>
      </c>
      <c r="G90" s="200" t="s">
        <v>120</v>
      </c>
      <c r="H90" s="201">
        <v>26.88</v>
      </c>
      <c r="I90" s="202"/>
      <c r="J90" s="203">
        <f t="shared" si="3"/>
        <v>0</v>
      </c>
      <c r="K90" s="199" t="s">
        <v>111</v>
      </c>
      <c r="L90" s="31"/>
      <c r="M90" s="204"/>
      <c r="N90" s="205" t="s">
        <v>39</v>
      </c>
      <c r="O90" s="63"/>
      <c r="P90" s="206">
        <f t="shared" si="4"/>
        <v>0</v>
      </c>
      <c r="Q90" s="206">
        <v>0</v>
      </c>
      <c r="R90" s="206">
        <f t="shared" si="5"/>
        <v>0</v>
      </c>
      <c r="S90" s="206">
        <v>0</v>
      </c>
      <c r="T90" s="207">
        <f t="shared" si="6"/>
        <v>0</v>
      </c>
      <c r="AR90" s="4" t="s">
        <v>112</v>
      </c>
      <c r="AT90" s="4" t="s">
        <v>107</v>
      </c>
      <c r="AU90" s="4" t="s">
        <v>75</v>
      </c>
      <c r="AY90" s="4" t="s">
        <v>105</v>
      </c>
      <c r="BE90" s="208">
        <f t="shared" si="7"/>
        <v>0</v>
      </c>
      <c r="BF90" s="208">
        <f t="shared" si="8"/>
        <v>0</v>
      </c>
      <c r="BG90" s="208">
        <f t="shared" si="9"/>
        <v>0</v>
      </c>
      <c r="BH90" s="208">
        <f t="shared" si="10"/>
        <v>0</v>
      </c>
      <c r="BI90" s="208">
        <f t="shared" si="11"/>
        <v>0</v>
      </c>
      <c r="BJ90" s="4" t="s">
        <v>73</v>
      </c>
      <c r="BK90" s="208">
        <f t="shared" si="12"/>
        <v>0</v>
      </c>
      <c r="BL90" s="4" t="s">
        <v>112</v>
      </c>
      <c r="BM90" s="4" t="s">
        <v>136</v>
      </c>
    </row>
    <row r="91" spans="2:65" s="25" customFormat="1" ht="16.5" customHeight="1">
      <c r="B91" s="26"/>
      <c r="C91" s="197" t="s">
        <v>137</v>
      </c>
      <c r="D91" s="197" t="s">
        <v>107</v>
      </c>
      <c r="E91" s="198" t="s">
        <v>138</v>
      </c>
      <c r="F91" s="199" t="s">
        <v>139</v>
      </c>
      <c r="G91" s="200" t="s">
        <v>120</v>
      </c>
      <c r="H91" s="201">
        <v>26.88</v>
      </c>
      <c r="I91" s="202"/>
      <c r="J91" s="203">
        <f t="shared" si="3"/>
        <v>0</v>
      </c>
      <c r="K91" s="199" t="s">
        <v>111</v>
      </c>
      <c r="L91" s="31"/>
      <c r="M91" s="204"/>
      <c r="N91" s="205" t="s">
        <v>39</v>
      </c>
      <c r="O91" s="63"/>
      <c r="P91" s="206">
        <f t="shared" si="4"/>
        <v>0</v>
      </c>
      <c r="Q91" s="206">
        <v>0</v>
      </c>
      <c r="R91" s="206">
        <f t="shared" si="5"/>
        <v>0</v>
      </c>
      <c r="S91" s="206">
        <v>0</v>
      </c>
      <c r="T91" s="207">
        <f t="shared" si="6"/>
        <v>0</v>
      </c>
      <c r="AR91" s="4" t="s">
        <v>112</v>
      </c>
      <c r="AT91" s="4" t="s">
        <v>107</v>
      </c>
      <c r="AU91" s="4" t="s">
        <v>75</v>
      </c>
      <c r="AY91" s="4" t="s">
        <v>105</v>
      </c>
      <c r="BE91" s="208">
        <f t="shared" si="7"/>
        <v>0</v>
      </c>
      <c r="BF91" s="208">
        <f t="shared" si="8"/>
        <v>0</v>
      </c>
      <c r="BG91" s="208">
        <f t="shared" si="9"/>
        <v>0</v>
      </c>
      <c r="BH91" s="208">
        <f t="shared" si="10"/>
        <v>0</v>
      </c>
      <c r="BI91" s="208">
        <f t="shared" si="11"/>
        <v>0</v>
      </c>
      <c r="BJ91" s="4" t="s">
        <v>73</v>
      </c>
      <c r="BK91" s="208">
        <f t="shared" si="12"/>
        <v>0</v>
      </c>
      <c r="BL91" s="4" t="s">
        <v>112</v>
      </c>
      <c r="BM91" s="4" t="s">
        <v>140</v>
      </c>
    </row>
    <row r="92" spans="2:65" s="25" customFormat="1" ht="16.5" customHeight="1">
      <c r="B92" s="26"/>
      <c r="C92" s="197" t="s">
        <v>141</v>
      </c>
      <c r="D92" s="197" t="s">
        <v>107</v>
      </c>
      <c r="E92" s="198" t="s">
        <v>142</v>
      </c>
      <c r="F92" s="199" t="s">
        <v>143</v>
      </c>
      <c r="G92" s="200" t="s">
        <v>120</v>
      </c>
      <c r="H92" s="201">
        <v>214.2</v>
      </c>
      <c r="I92" s="202"/>
      <c r="J92" s="203">
        <f t="shared" si="3"/>
        <v>0</v>
      </c>
      <c r="K92" s="199" t="s">
        <v>111</v>
      </c>
      <c r="L92" s="31"/>
      <c r="M92" s="204"/>
      <c r="N92" s="205" t="s">
        <v>39</v>
      </c>
      <c r="O92" s="63"/>
      <c r="P92" s="206">
        <f t="shared" si="4"/>
        <v>0</v>
      </c>
      <c r="Q92" s="206">
        <v>0</v>
      </c>
      <c r="R92" s="206">
        <f t="shared" si="5"/>
        <v>0</v>
      </c>
      <c r="S92" s="206">
        <v>0</v>
      </c>
      <c r="T92" s="207">
        <f t="shared" si="6"/>
        <v>0</v>
      </c>
      <c r="AR92" s="4" t="s">
        <v>112</v>
      </c>
      <c r="AT92" s="4" t="s">
        <v>107</v>
      </c>
      <c r="AU92" s="4" t="s">
        <v>75</v>
      </c>
      <c r="AY92" s="4" t="s">
        <v>105</v>
      </c>
      <c r="BE92" s="208">
        <f t="shared" si="7"/>
        <v>0</v>
      </c>
      <c r="BF92" s="208">
        <f t="shared" si="8"/>
        <v>0</v>
      </c>
      <c r="BG92" s="208">
        <f t="shared" si="9"/>
        <v>0</v>
      </c>
      <c r="BH92" s="208">
        <f t="shared" si="10"/>
        <v>0</v>
      </c>
      <c r="BI92" s="208">
        <f t="shared" si="11"/>
        <v>0</v>
      </c>
      <c r="BJ92" s="4" t="s">
        <v>73</v>
      </c>
      <c r="BK92" s="208">
        <f t="shared" si="12"/>
        <v>0</v>
      </c>
      <c r="BL92" s="4" t="s">
        <v>112</v>
      </c>
      <c r="BM92" s="4" t="s">
        <v>144</v>
      </c>
    </row>
    <row r="93" spans="2:65" s="25" customFormat="1" ht="16.5" customHeight="1">
      <c r="B93" s="26"/>
      <c r="C93" s="197" t="s">
        <v>145</v>
      </c>
      <c r="D93" s="197" t="s">
        <v>107</v>
      </c>
      <c r="E93" s="198" t="s">
        <v>146</v>
      </c>
      <c r="F93" s="199" t="s">
        <v>147</v>
      </c>
      <c r="G93" s="200" t="s">
        <v>120</v>
      </c>
      <c r="H93" s="201">
        <v>214.2</v>
      </c>
      <c r="I93" s="202"/>
      <c r="J93" s="203">
        <f t="shared" si="3"/>
        <v>0</v>
      </c>
      <c r="K93" s="199" t="s">
        <v>111</v>
      </c>
      <c r="L93" s="31"/>
      <c r="M93" s="204"/>
      <c r="N93" s="205" t="s">
        <v>39</v>
      </c>
      <c r="O93" s="63"/>
      <c r="P93" s="206">
        <f t="shared" si="4"/>
        <v>0</v>
      </c>
      <c r="Q93" s="206">
        <v>0</v>
      </c>
      <c r="R93" s="206">
        <f t="shared" si="5"/>
        <v>0</v>
      </c>
      <c r="S93" s="206">
        <v>0</v>
      </c>
      <c r="T93" s="207">
        <f t="shared" si="6"/>
        <v>0</v>
      </c>
      <c r="AR93" s="4" t="s">
        <v>112</v>
      </c>
      <c r="AT93" s="4" t="s">
        <v>107</v>
      </c>
      <c r="AU93" s="4" t="s">
        <v>75</v>
      </c>
      <c r="AY93" s="4" t="s">
        <v>105</v>
      </c>
      <c r="BE93" s="208">
        <f t="shared" si="7"/>
        <v>0</v>
      </c>
      <c r="BF93" s="208">
        <f t="shared" si="8"/>
        <v>0</v>
      </c>
      <c r="BG93" s="208">
        <f t="shared" si="9"/>
        <v>0</v>
      </c>
      <c r="BH93" s="208">
        <f t="shared" si="10"/>
        <v>0</v>
      </c>
      <c r="BI93" s="208">
        <f t="shared" si="11"/>
        <v>0</v>
      </c>
      <c r="BJ93" s="4" t="s">
        <v>73</v>
      </c>
      <c r="BK93" s="208">
        <f t="shared" si="12"/>
        <v>0</v>
      </c>
      <c r="BL93" s="4" t="s">
        <v>112</v>
      </c>
      <c r="BM93" s="4" t="s">
        <v>148</v>
      </c>
    </row>
    <row r="94" spans="2:65" s="25" customFormat="1" ht="16.5" customHeight="1">
      <c r="B94" s="26"/>
      <c r="C94" s="197" t="s">
        <v>149</v>
      </c>
      <c r="D94" s="197" t="s">
        <v>107</v>
      </c>
      <c r="E94" s="198" t="s">
        <v>150</v>
      </c>
      <c r="F94" s="199" t="s">
        <v>151</v>
      </c>
      <c r="G94" s="200" t="s">
        <v>152</v>
      </c>
      <c r="H94" s="201">
        <v>385.56</v>
      </c>
      <c r="I94" s="202"/>
      <c r="J94" s="203">
        <f t="shared" si="3"/>
        <v>0</v>
      </c>
      <c r="K94" s="199" t="s">
        <v>111</v>
      </c>
      <c r="L94" s="31"/>
      <c r="M94" s="204"/>
      <c r="N94" s="205" t="s">
        <v>39</v>
      </c>
      <c r="O94" s="63"/>
      <c r="P94" s="206">
        <f t="shared" si="4"/>
        <v>0</v>
      </c>
      <c r="Q94" s="206">
        <v>0</v>
      </c>
      <c r="R94" s="206">
        <f t="shared" si="5"/>
        <v>0</v>
      </c>
      <c r="S94" s="206">
        <v>0</v>
      </c>
      <c r="T94" s="207">
        <f t="shared" si="6"/>
        <v>0</v>
      </c>
      <c r="AR94" s="4" t="s">
        <v>112</v>
      </c>
      <c r="AT94" s="4" t="s">
        <v>107</v>
      </c>
      <c r="AU94" s="4" t="s">
        <v>75</v>
      </c>
      <c r="AY94" s="4" t="s">
        <v>105</v>
      </c>
      <c r="BE94" s="208">
        <f t="shared" si="7"/>
        <v>0</v>
      </c>
      <c r="BF94" s="208">
        <f t="shared" si="8"/>
        <v>0</v>
      </c>
      <c r="BG94" s="208">
        <f t="shared" si="9"/>
        <v>0</v>
      </c>
      <c r="BH94" s="208">
        <f t="shared" si="10"/>
        <v>0</v>
      </c>
      <c r="BI94" s="208">
        <f t="shared" si="11"/>
        <v>0</v>
      </c>
      <c r="BJ94" s="4" t="s">
        <v>73</v>
      </c>
      <c r="BK94" s="208">
        <f t="shared" si="12"/>
        <v>0</v>
      </c>
      <c r="BL94" s="4" t="s">
        <v>112</v>
      </c>
      <c r="BM94" s="4" t="s">
        <v>153</v>
      </c>
    </row>
    <row r="95" spans="2:65" s="25" customFormat="1" ht="16.5" customHeight="1">
      <c r="B95" s="26"/>
      <c r="C95" s="197" t="s">
        <v>154</v>
      </c>
      <c r="D95" s="197" t="s">
        <v>107</v>
      </c>
      <c r="E95" s="198" t="s">
        <v>155</v>
      </c>
      <c r="F95" s="199" t="s">
        <v>156</v>
      </c>
      <c r="G95" s="200" t="s">
        <v>120</v>
      </c>
      <c r="H95" s="201">
        <v>19.4</v>
      </c>
      <c r="I95" s="202"/>
      <c r="J95" s="203">
        <f t="shared" si="3"/>
        <v>0</v>
      </c>
      <c r="K95" s="199" t="s">
        <v>111</v>
      </c>
      <c r="L95" s="31"/>
      <c r="M95" s="204"/>
      <c r="N95" s="205" t="s">
        <v>39</v>
      </c>
      <c r="O95" s="63"/>
      <c r="P95" s="206">
        <f t="shared" si="4"/>
        <v>0</v>
      </c>
      <c r="Q95" s="206">
        <v>0</v>
      </c>
      <c r="R95" s="206">
        <f t="shared" si="5"/>
        <v>0</v>
      </c>
      <c r="S95" s="206">
        <v>0</v>
      </c>
      <c r="T95" s="207">
        <f t="shared" si="6"/>
        <v>0</v>
      </c>
      <c r="AR95" s="4" t="s">
        <v>112</v>
      </c>
      <c r="AT95" s="4" t="s">
        <v>107</v>
      </c>
      <c r="AU95" s="4" t="s">
        <v>75</v>
      </c>
      <c r="AY95" s="4" t="s">
        <v>105</v>
      </c>
      <c r="BE95" s="208">
        <f t="shared" si="7"/>
        <v>0</v>
      </c>
      <c r="BF95" s="208">
        <f t="shared" si="8"/>
        <v>0</v>
      </c>
      <c r="BG95" s="208">
        <f t="shared" si="9"/>
        <v>0</v>
      </c>
      <c r="BH95" s="208">
        <f t="shared" si="10"/>
        <v>0</v>
      </c>
      <c r="BI95" s="208">
        <f t="shared" si="11"/>
        <v>0</v>
      </c>
      <c r="BJ95" s="4" t="s">
        <v>73</v>
      </c>
      <c r="BK95" s="208">
        <f t="shared" si="12"/>
        <v>0</v>
      </c>
      <c r="BL95" s="4" t="s">
        <v>112</v>
      </c>
      <c r="BM95" s="4" t="s">
        <v>157</v>
      </c>
    </row>
    <row r="96" spans="2:65" s="25" customFormat="1" ht="16.5" customHeight="1">
      <c r="B96" s="26"/>
      <c r="C96" s="209" t="s">
        <v>158</v>
      </c>
      <c r="D96" s="209" t="s">
        <v>159</v>
      </c>
      <c r="E96" s="210" t="s">
        <v>160</v>
      </c>
      <c r="F96" s="211" t="s">
        <v>161</v>
      </c>
      <c r="G96" s="212" t="s">
        <v>152</v>
      </c>
      <c r="H96" s="213">
        <v>32.98</v>
      </c>
      <c r="I96" s="214"/>
      <c r="J96" s="215">
        <f t="shared" si="3"/>
        <v>0</v>
      </c>
      <c r="K96" s="211" t="s">
        <v>111</v>
      </c>
      <c r="L96" s="216"/>
      <c r="M96" s="217"/>
      <c r="N96" s="218" t="s">
        <v>39</v>
      </c>
      <c r="O96" s="63"/>
      <c r="P96" s="206">
        <f t="shared" si="4"/>
        <v>0</v>
      </c>
      <c r="Q96" s="206">
        <v>1</v>
      </c>
      <c r="R96" s="206">
        <f t="shared" si="5"/>
        <v>32.98</v>
      </c>
      <c r="S96" s="206">
        <v>0</v>
      </c>
      <c r="T96" s="207">
        <f t="shared" si="6"/>
        <v>0</v>
      </c>
      <c r="AR96" s="4" t="s">
        <v>137</v>
      </c>
      <c r="AT96" s="4" t="s">
        <v>159</v>
      </c>
      <c r="AU96" s="4" t="s">
        <v>75</v>
      </c>
      <c r="AY96" s="4" t="s">
        <v>105</v>
      </c>
      <c r="BE96" s="208">
        <f t="shared" si="7"/>
        <v>0</v>
      </c>
      <c r="BF96" s="208">
        <f t="shared" si="8"/>
        <v>0</v>
      </c>
      <c r="BG96" s="208">
        <f t="shared" si="9"/>
        <v>0</v>
      </c>
      <c r="BH96" s="208">
        <f t="shared" si="10"/>
        <v>0</v>
      </c>
      <c r="BI96" s="208">
        <f t="shared" si="11"/>
        <v>0</v>
      </c>
      <c r="BJ96" s="4" t="s">
        <v>73</v>
      </c>
      <c r="BK96" s="208">
        <f t="shared" si="12"/>
        <v>0</v>
      </c>
      <c r="BL96" s="4" t="s">
        <v>112</v>
      </c>
      <c r="BM96" s="4" t="s">
        <v>162</v>
      </c>
    </row>
    <row r="97" spans="2:65" s="25" customFormat="1" ht="16.5" customHeight="1">
      <c r="B97" s="26"/>
      <c r="C97" s="197" t="s">
        <v>163</v>
      </c>
      <c r="D97" s="197" t="s">
        <v>107</v>
      </c>
      <c r="E97" s="198" t="s">
        <v>164</v>
      </c>
      <c r="F97" s="199" t="s">
        <v>165</v>
      </c>
      <c r="G97" s="200" t="s">
        <v>110</v>
      </c>
      <c r="H97" s="201">
        <v>40</v>
      </c>
      <c r="I97" s="202"/>
      <c r="J97" s="203">
        <f t="shared" si="3"/>
        <v>0</v>
      </c>
      <c r="K97" s="199" t="s">
        <v>111</v>
      </c>
      <c r="L97" s="31"/>
      <c r="M97" s="204"/>
      <c r="N97" s="205" t="s">
        <v>39</v>
      </c>
      <c r="O97" s="63"/>
      <c r="P97" s="206">
        <f t="shared" si="4"/>
        <v>0</v>
      </c>
      <c r="Q97" s="206">
        <v>0</v>
      </c>
      <c r="R97" s="206">
        <f t="shared" si="5"/>
        <v>0</v>
      </c>
      <c r="S97" s="206">
        <v>0</v>
      </c>
      <c r="T97" s="207">
        <f t="shared" si="6"/>
        <v>0</v>
      </c>
      <c r="AR97" s="4" t="s">
        <v>112</v>
      </c>
      <c r="AT97" s="4" t="s">
        <v>107</v>
      </c>
      <c r="AU97" s="4" t="s">
        <v>75</v>
      </c>
      <c r="AY97" s="4" t="s">
        <v>105</v>
      </c>
      <c r="BE97" s="208">
        <f t="shared" si="7"/>
        <v>0</v>
      </c>
      <c r="BF97" s="208">
        <f t="shared" si="8"/>
        <v>0</v>
      </c>
      <c r="BG97" s="208">
        <f t="shared" si="9"/>
        <v>0</v>
      </c>
      <c r="BH97" s="208">
        <f t="shared" si="10"/>
        <v>0</v>
      </c>
      <c r="BI97" s="208">
        <f t="shared" si="11"/>
        <v>0</v>
      </c>
      <c r="BJ97" s="4" t="s">
        <v>73</v>
      </c>
      <c r="BK97" s="208">
        <f t="shared" si="12"/>
        <v>0</v>
      </c>
      <c r="BL97" s="4" t="s">
        <v>112</v>
      </c>
      <c r="BM97" s="4" t="s">
        <v>166</v>
      </c>
    </row>
    <row r="98" spans="2:65" s="25" customFormat="1" ht="16.5" customHeight="1">
      <c r="B98" s="26"/>
      <c r="C98" s="197" t="s">
        <v>7</v>
      </c>
      <c r="D98" s="197" t="s">
        <v>107</v>
      </c>
      <c r="E98" s="198" t="s">
        <v>167</v>
      </c>
      <c r="F98" s="199" t="s">
        <v>168</v>
      </c>
      <c r="G98" s="200" t="s">
        <v>110</v>
      </c>
      <c r="H98" s="201">
        <v>40</v>
      </c>
      <c r="I98" s="202"/>
      <c r="J98" s="203">
        <f t="shared" si="3"/>
        <v>0</v>
      </c>
      <c r="K98" s="199" t="s">
        <v>111</v>
      </c>
      <c r="L98" s="31"/>
      <c r="M98" s="204"/>
      <c r="N98" s="205" t="s">
        <v>39</v>
      </c>
      <c r="O98" s="63"/>
      <c r="P98" s="206">
        <f t="shared" si="4"/>
        <v>0</v>
      </c>
      <c r="Q98" s="206">
        <v>0</v>
      </c>
      <c r="R98" s="206">
        <f t="shared" si="5"/>
        <v>0</v>
      </c>
      <c r="S98" s="206">
        <v>0</v>
      </c>
      <c r="T98" s="207">
        <f t="shared" si="6"/>
        <v>0</v>
      </c>
      <c r="AR98" s="4" t="s">
        <v>112</v>
      </c>
      <c r="AT98" s="4" t="s">
        <v>107</v>
      </c>
      <c r="AU98" s="4" t="s">
        <v>75</v>
      </c>
      <c r="AY98" s="4" t="s">
        <v>105</v>
      </c>
      <c r="BE98" s="208">
        <f t="shared" si="7"/>
        <v>0</v>
      </c>
      <c r="BF98" s="208">
        <f t="shared" si="8"/>
        <v>0</v>
      </c>
      <c r="BG98" s="208">
        <f t="shared" si="9"/>
        <v>0</v>
      </c>
      <c r="BH98" s="208">
        <f t="shared" si="10"/>
        <v>0</v>
      </c>
      <c r="BI98" s="208">
        <f t="shared" si="11"/>
        <v>0</v>
      </c>
      <c r="BJ98" s="4" t="s">
        <v>73</v>
      </c>
      <c r="BK98" s="208">
        <f t="shared" si="12"/>
        <v>0</v>
      </c>
      <c r="BL98" s="4" t="s">
        <v>112</v>
      </c>
      <c r="BM98" s="4" t="s">
        <v>169</v>
      </c>
    </row>
    <row r="99" spans="2:65" s="25" customFormat="1" ht="16.5" customHeight="1">
      <c r="B99" s="26"/>
      <c r="C99" s="209" t="s">
        <v>170</v>
      </c>
      <c r="D99" s="209" t="s">
        <v>159</v>
      </c>
      <c r="E99" s="210" t="s">
        <v>171</v>
      </c>
      <c r="F99" s="211" t="s">
        <v>172</v>
      </c>
      <c r="G99" s="212" t="s">
        <v>173</v>
      </c>
      <c r="H99" s="213">
        <v>2</v>
      </c>
      <c r="I99" s="214"/>
      <c r="J99" s="215">
        <f t="shared" si="3"/>
        <v>0</v>
      </c>
      <c r="K99" s="211" t="s">
        <v>111</v>
      </c>
      <c r="L99" s="216"/>
      <c r="M99" s="217"/>
      <c r="N99" s="218" t="s">
        <v>39</v>
      </c>
      <c r="O99" s="63"/>
      <c r="P99" s="206">
        <f t="shared" si="4"/>
        <v>0</v>
      </c>
      <c r="Q99" s="206">
        <v>0.001</v>
      </c>
      <c r="R99" s="206">
        <f t="shared" si="5"/>
        <v>0.002</v>
      </c>
      <c r="S99" s="206">
        <v>0</v>
      </c>
      <c r="T99" s="207">
        <f t="shared" si="6"/>
        <v>0</v>
      </c>
      <c r="AR99" s="4" t="s">
        <v>137</v>
      </c>
      <c r="AT99" s="4" t="s">
        <v>159</v>
      </c>
      <c r="AU99" s="4" t="s">
        <v>75</v>
      </c>
      <c r="AY99" s="4" t="s">
        <v>105</v>
      </c>
      <c r="BE99" s="208">
        <f t="shared" si="7"/>
        <v>0</v>
      </c>
      <c r="BF99" s="208">
        <f t="shared" si="8"/>
        <v>0</v>
      </c>
      <c r="BG99" s="208">
        <f t="shared" si="9"/>
        <v>0</v>
      </c>
      <c r="BH99" s="208">
        <f t="shared" si="10"/>
        <v>0</v>
      </c>
      <c r="BI99" s="208">
        <f t="shared" si="11"/>
        <v>0</v>
      </c>
      <c r="BJ99" s="4" t="s">
        <v>73</v>
      </c>
      <c r="BK99" s="208">
        <f t="shared" si="12"/>
        <v>0</v>
      </c>
      <c r="BL99" s="4" t="s">
        <v>112</v>
      </c>
      <c r="BM99" s="4" t="s">
        <v>174</v>
      </c>
    </row>
    <row r="100" spans="2:65" s="25" customFormat="1" ht="16.5" customHeight="1">
      <c r="B100" s="26"/>
      <c r="C100" s="197" t="s">
        <v>175</v>
      </c>
      <c r="D100" s="197" t="s">
        <v>107</v>
      </c>
      <c r="E100" s="198" t="s">
        <v>176</v>
      </c>
      <c r="F100" s="199" t="s">
        <v>177</v>
      </c>
      <c r="G100" s="200" t="s">
        <v>110</v>
      </c>
      <c r="H100" s="201">
        <v>397</v>
      </c>
      <c r="I100" s="202"/>
      <c r="J100" s="203">
        <f t="shared" si="3"/>
        <v>0</v>
      </c>
      <c r="K100" s="199" t="s">
        <v>111</v>
      </c>
      <c r="L100" s="31"/>
      <c r="M100" s="204"/>
      <c r="N100" s="205" t="s">
        <v>39</v>
      </c>
      <c r="O100" s="63"/>
      <c r="P100" s="206">
        <f t="shared" si="4"/>
        <v>0</v>
      </c>
      <c r="Q100" s="206">
        <v>0</v>
      </c>
      <c r="R100" s="206">
        <f t="shared" si="5"/>
        <v>0</v>
      </c>
      <c r="S100" s="206">
        <v>0</v>
      </c>
      <c r="T100" s="207">
        <f t="shared" si="6"/>
        <v>0</v>
      </c>
      <c r="AR100" s="4" t="s">
        <v>112</v>
      </c>
      <c r="AT100" s="4" t="s">
        <v>107</v>
      </c>
      <c r="AU100" s="4" t="s">
        <v>75</v>
      </c>
      <c r="AY100" s="4" t="s">
        <v>105</v>
      </c>
      <c r="BE100" s="208">
        <f t="shared" si="7"/>
        <v>0</v>
      </c>
      <c r="BF100" s="208">
        <f t="shared" si="8"/>
        <v>0</v>
      </c>
      <c r="BG100" s="208">
        <f t="shared" si="9"/>
        <v>0</v>
      </c>
      <c r="BH100" s="208">
        <f t="shared" si="10"/>
        <v>0</v>
      </c>
      <c r="BI100" s="208">
        <f t="shared" si="11"/>
        <v>0</v>
      </c>
      <c r="BJ100" s="4" t="s">
        <v>73</v>
      </c>
      <c r="BK100" s="208">
        <f t="shared" si="12"/>
        <v>0</v>
      </c>
      <c r="BL100" s="4" t="s">
        <v>112</v>
      </c>
      <c r="BM100" s="4" t="s">
        <v>178</v>
      </c>
    </row>
    <row r="101" spans="2:63" s="180" customFormat="1" ht="22.5" customHeight="1">
      <c r="B101" s="181"/>
      <c r="C101" s="182"/>
      <c r="D101" s="183" t="s">
        <v>67</v>
      </c>
      <c r="E101" s="195" t="s">
        <v>112</v>
      </c>
      <c r="F101" s="195" t="s">
        <v>179</v>
      </c>
      <c r="G101" s="182"/>
      <c r="H101" s="182"/>
      <c r="I101" s="185"/>
      <c r="J101" s="196">
        <f>BK101</f>
        <v>0</v>
      </c>
      <c r="K101" s="182"/>
      <c r="L101" s="187"/>
      <c r="M101" s="188"/>
      <c r="N101" s="189"/>
      <c r="O101" s="189"/>
      <c r="P101" s="190">
        <f>P102</f>
        <v>0</v>
      </c>
      <c r="Q101" s="189"/>
      <c r="R101" s="190">
        <f>R102</f>
        <v>0</v>
      </c>
      <c r="S101" s="189"/>
      <c r="T101" s="191">
        <f>T102</f>
        <v>0</v>
      </c>
      <c r="AR101" s="192" t="s">
        <v>73</v>
      </c>
      <c r="AT101" s="193" t="s">
        <v>67</v>
      </c>
      <c r="AU101" s="193" t="s">
        <v>73</v>
      </c>
      <c r="AY101" s="192" t="s">
        <v>105</v>
      </c>
      <c r="BK101" s="194">
        <f>BK102</f>
        <v>0</v>
      </c>
    </row>
    <row r="102" spans="2:65" s="25" customFormat="1" ht="16.5" customHeight="1">
      <c r="B102" s="26"/>
      <c r="C102" s="197" t="s">
        <v>180</v>
      </c>
      <c r="D102" s="197" t="s">
        <v>107</v>
      </c>
      <c r="E102" s="198" t="s">
        <v>181</v>
      </c>
      <c r="F102" s="199" t="s">
        <v>182</v>
      </c>
      <c r="G102" s="200" t="s">
        <v>120</v>
      </c>
      <c r="H102" s="201">
        <v>3.19</v>
      </c>
      <c r="I102" s="202"/>
      <c r="J102" s="203">
        <f>ROUND(I102*H102,2)</f>
        <v>0</v>
      </c>
      <c r="K102" s="199" t="s">
        <v>111</v>
      </c>
      <c r="L102" s="31"/>
      <c r="M102" s="204"/>
      <c r="N102" s="205" t="s">
        <v>39</v>
      </c>
      <c r="O102" s="63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4" t="s">
        <v>112</v>
      </c>
      <c r="AT102" s="4" t="s">
        <v>107</v>
      </c>
      <c r="AU102" s="4" t="s">
        <v>75</v>
      </c>
      <c r="AY102" s="4" t="s">
        <v>105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4" t="s">
        <v>73</v>
      </c>
      <c r="BK102" s="208">
        <f>ROUND(I102*H102,2)</f>
        <v>0</v>
      </c>
      <c r="BL102" s="4" t="s">
        <v>112</v>
      </c>
      <c r="BM102" s="4" t="s">
        <v>183</v>
      </c>
    </row>
    <row r="103" spans="2:63" s="180" customFormat="1" ht="22.5" customHeight="1">
      <c r="B103" s="181"/>
      <c r="C103" s="182"/>
      <c r="D103" s="183" t="s">
        <v>67</v>
      </c>
      <c r="E103" s="195" t="s">
        <v>125</v>
      </c>
      <c r="F103" s="195" t="s">
        <v>184</v>
      </c>
      <c r="G103" s="182"/>
      <c r="H103" s="182"/>
      <c r="I103" s="185"/>
      <c r="J103" s="196">
        <f>BK103</f>
        <v>0</v>
      </c>
      <c r="K103" s="182"/>
      <c r="L103" s="187"/>
      <c r="M103" s="188"/>
      <c r="N103" s="189"/>
      <c r="O103" s="189"/>
      <c r="P103" s="190">
        <f>SUM(P104:P110)</f>
        <v>0</v>
      </c>
      <c r="Q103" s="189"/>
      <c r="R103" s="190">
        <f>SUM(R104:R110)</f>
        <v>106.17750000000001</v>
      </c>
      <c r="S103" s="189"/>
      <c r="T103" s="191">
        <f>SUM(T104:T110)</f>
        <v>0</v>
      </c>
      <c r="AR103" s="192" t="s">
        <v>73</v>
      </c>
      <c r="AT103" s="193" t="s">
        <v>67</v>
      </c>
      <c r="AU103" s="193" t="s">
        <v>73</v>
      </c>
      <c r="AY103" s="192" t="s">
        <v>105</v>
      </c>
      <c r="BK103" s="194">
        <f>SUM(BK104:BK110)</f>
        <v>0</v>
      </c>
    </row>
    <row r="104" spans="2:65" s="25" customFormat="1" ht="16.5" customHeight="1">
      <c r="B104" s="26"/>
      <c r="C104" s="197" t="s">
        <v>185</v>
      </c>
      <c r="D104" s="197" t="s">
        <v>107</v>
      </c>
      <c r="E104" s="198" t="s">
        <v>186</v>
      </c>
      <c r="F104" s="199" t="s">
        <v>187</v>
      </c>
      <c r="G104" s="200" t="s">
        <v>110</v>
      </c>
      <c r="H104" s="201">
        <v>375</v>
      </c>
      <c r="I104" s="202"/>
      <c r="J104" s="203">
        <f aca="true" t="shared" si="13" ref="J104:J110">ROUND(I104*H104,2)</f>
        <v>0</v>
      </c>
      <c r="K104" s="199" t="s">
        <v>111</v>
      </c>
      <c r="L104" s="31"/>
      <c r="M104" s="204"/>
      <c r="N104" s="205" t="s">
        <v>39</v>
      </c>
      <c r="O104" s="63"/>
      <c r="P104" s="206">
        <f aca="true" t="shared" si="14" ref="P104:P110">O104*H104</f>
        <v>0</v>
      </c>
      <c r="Q104" s="206">
        <v>0</v>
      </c>
      <c r="R104" s="206">
        <f aca="true" t="shared" si="15" ref="R104:R110">Q104*H104</f>
        <v>0</v>
      </c>
      <c r="S104" s="206">
        <v>0</v>
      </c>
      <c r="T104" s="207">
        <f aca="true" t="shared" si="16" ref="T104:T110">S104*H104</f>
        <v>0</v>
      </c>
      <c r="AR104" s="4" t="s">
        <v>112</v>
      </c>
      <c r="AT104" s="4" t="s">
        <v>107</v>
      </c>
      <c r="AU104" s="4" t="s">
        <v>75</v>
      </c>
      <c r="AY104" s="4" t="s">
        <v>105</v>
      </c>
      <c r="BE104" s="208">
        <f aca="true" t="shared" si="17" ref="BE104:BE110">IF(N104="základní",J104,0)</f>
        <v>0</v>
      </c>
      <c r="BF104" s="208">
        <f aca="true" t="shared" si="18" ref="BF104:BF110">IF(N104="snížená",J104,0)</f>
        <v>0</v>
      </c>
      <c r="BG104" s="208">
        <f aca="true" t="shared" si="19" ref="BG104:BG110">IF(N104="zákl. přenesená",J104,0)</f>
        <v>0</v>
      </c>
      <c r="BH104" s="208">
        <f aca="true" t="shared" si="20" ref="BH104:BH110">IF(N104="sníž. přenesená",J104,0)</f>
        <v>0</v>
      </c>
      <c r="BI104" s="208">
        <f aca="true" t="shared" si="21" ref="BI104:BI110">IF(N104="nulová",J104,0)</f>
        <v>0</v>
      </c>
      <c r="BJ104" s="4" t="s">
        <v>73</v>
      </c>
      <c r="BK104" s="208">
        <f aca="true" t="shared" si="22" ref="BK104:BK110">ROUND(I104*H104,2)</f>
        <v>0</v>
      </c>
      <c r="BL104" s="4" t="s">
        <v>112</v>
      </c>
      <c r="BM104" s="4" t="s">
        <v>188</v>
      </c>
    </row>
    <row r="105" spans="2:65" s="25" customFormat="1" ht="16.5" customHeight="1">
      <c r="B105" s="26"/>
      <c r="C105" s="197" t="s">
        <v>189</v>
      </c>
      <c r="D105" s="197" t="s">
        <v>107</v>
      </c>
      <c r="E105" s="198" t="s">
        <v>190</v>
      </c>
      <c r="F105" s="199" t="s">
        <v>191</v>
      </c>
      <c r="G105" s="200" t="s">
        <v>110</v>
      </c>
      <c r="H105" s="201">
        <v>293</v>
      </c>
      <c r="I105" s="202"/>
      <c r="J105" s="203">
        <f t="shared" si="13"/>
        <v>0</v>
      </c>
      <c r="K105" s="199" t="s">
        <v>111</v>
      </c>
      <c r="L105" s="31"/>
      <c r="M105" s="204"/>
      <c r="N105" s="205" t="s">
        <v>39</v>
      </c>
      <c r="O105" s="63"/>
      <c r="P105" s="206">
        <f t="shared" si="14"/>
        <v>0</v>
      </c>
      <c r="Q105" s="206">
        <v>0</v>
      </c>
      <c r="R105" s="206">
        <f t="shared" si="15"/>
        <v>0</v>
      </c>
      <c r="S105" s="206">
        <v>0</v>
      </c>
      <c r="T105" s="207">
        <f t="shared" si="16"/>
        <v>0</v>
      </c>
      <c r="AR105" s="4" t="s">
        <v>112</v>
      </c>
      <c r="AT105" s="4" t="s">
        <v>107</v>
      </c>
      <c r="AU105" s="4" t="s">
        <v>75</v>
      </c>
      <c r="AY105" s="4" t="s">
        <v>105</v>
      </c>
      <c r="BE105" s="208">
        <f t="shared" si="17"/>
        <v>0</v>
      </c>
      <c r="BF105" s="208">
        <f t="shared" si="18"/>
        <v>0</v>
      </c>
      <c r="BG105" s="208">
        <f t="shared" si="19"/>
        <v>0</v>
      </c>
      <c r="BH105" s="208">
        <f t="shared" si="20"/>
        <v>0</v>
      </c>
      <c r="BI105" s="208">
        <f t="shared" si="21"/>
        <v>0</v>
      </c>
      <c r="BJ105" s="4" t="s">
        <v>73</v>
      </c>
      <c r="BK105" s="208">
        <f t="shared" si="22"/>
        <v>0</v>
      </c>
      <c r="BL105" s="4" t="s">
        <v>112</v>
      </c>
      <c r="BM105" s="4" t="s">
        <v>192</v>
      </c>
    </row>
    <row r="106" spans="2:65" s="25" customFormat="1" ht="16.5" customHeight="1">
      <c r="B106" s="26"/>
      <c r="C106" s="197" t="s">
        <v>6</v>
      </c>
      <c r="D106" s="197" t="s">
        <v>107</v>
      </c>
      <c r="E106" s="198" t="s">
        <v>193</v>
      </c>
      <c r="F106" s="199" t="s">
        <v>194</v>
      </c>
      <c r="G106" s="200" t="s">
        <v>110</v>
      </c>
      <c r="H106" s="201">
        <v>25</v>
      </c>
      <c r="I106" s="202"/>
      <c r="J106" s="203">
        <f t="shared" si="13"/>
        <v>0</v>
      </c>
      <c r="K106" s="199" t="s">
        <v>111</v>
      </c>
      <c r="L106" s="31"/>
      <c r="M106" s="204"/>
      <c r="N106" s="205" t="s">
        <v>39</v>
      </c>
      <c r="O106" s="63"/>
      <c r="P106" s="206">
        <f t="shared" si="14"/>
        <v>0</v>
      </c>
      <c r="Q106" s="206">
        <v>0</v>
      </c>
      <c r="R106" s="206">
        <f t="shared" si="15"/>
        <v>0</v>
      </c>
      <c r="S106" s="206">
        <v>0</v>
      </c>
      <c r="T106" s="207">
        <f t="shared" si="16"/>
        <v>0</v>
      </c>
      <c r="AR106" s="4" t="s">
        <v>112</v>
      </c>
      <c r="AT106" s="4" t="s">
        <v>107</v>
      </c>
      <c r="AU106" s="4" t="s">
        <v>75</v>
      </c>
      <c r="AY106" s="4" t="s">
        <v>105</v>
      </c>
      <c r="BE106" s="208">
        <f t="shared" si="17"/>
        <v>0</v>
      </c>
      <c r="BF106" s="208">
        <f t="shared" si="18"/>
        <v>0</v>
      </c>
      <c r="BG106" s="208">
        <f t="shared" si="19"/>
        <v>0</v>
      </c>
      <c r="BH106" s="208">
        <f t="shared" si="20"/>
        <v>0</v>
      </c>
      <c r="BI106" s="208">
        <f t="shared" si="21"/>
        <v>0</v>
      </c>
      <c r="BJ106" s="4" t="s">
        <v>73</v>
      </c>
      <c r="BK106" s="208">
        <f t="shared" si="22"/>
        <v>0</v>
      </c>
      <c r="BL106" s="4" t="s">
        <v>112</v>
      </c>
      <c r="BM106" s="4" t="s">
        <v>195</v>
      </c>
    </row>
    <row r="107" spans="2:65" s="25" customFormat="1" ht="16.5" customHeight="1">
      <c r="B107" s="26"/>
      <c r="C107" s="197" t="s">
        <v>196</v>
      </c>
      <c r="D107" s="197" t="s">
        <v>107</v>
      </c>
      <c r="E107" s="198" t="s">
        <v>197</v>
      </c>
      <c r="F107" s="199" t="s">
        <v>198</v>
      </c>
      <c r="G107" s="200" t="s">
        <v>110</v>
      </c>
      <c r="H107" s="201">
        <v>107</v>
      </c>
      <c r="I107" s="202"/>
      <c r="J107" s="203">
        <f t="shared" si="13"/>
        <v>0</v>
      </c>
      <c r="K107" s="199" t="s">
        <v>111</v>
      </c>
      <c r="L107" s="31"/>
      <c r="M107" s="204"/>
      <c r="N107" s="205" t="s">
        <v>39</v>
      </c>
      <c r="O107" s="63"/>
      <c r="P107" s="206">
        <f t="shared" si="14"/>
        <v>0</v>
      </c>
      <c r="Q107" s="206">
        <v>0</v>
      </c>
      <c r="R107" s="206">
        <f t="shared" si="15"/>
        <v>0</v>
      </c>
      <c r="S107" s="206">
        <v>0</v>
      </c>
      <c r="T107" s="207">
        <f t="shared" si="16"/>
        <v>0</v>
      </c>
      <c r="AR107" s="4" t="s">
        <v>112</v>
      </c>
      <c r="AT107" s="4" t="s">
        <v>107</v>
      </c>
      <c r="AU107" s="4" t="s">
        <v>75</v>
      </c>
      <c r="AY107" s="4" t="s">
        <v>105</v>
      </c>
      <c r="BE107" s="208">
        <f t="shared" si="17"/>
        <v>0</v>
      </c>
      <c r="BF107" s="208">
        <f t="shared" si="18"/>
        <v>0</v>
      </c>
      <c r="BG107" s="208">
        <f t="shared" si="19"/>
        <v>0</v>
      </c>
      <c r="BH107" s="208">
        <f t="shared" si="20"/>
        <v>0</v>
      </c>
      <c r="BI107" s="208">
        <f t="shared" si="21"/>
        <v>0</v>
      </c>
      <c r="BJ107" s="4" t="s">
        <v>73</v>
      </c>
      <c r="BK107" s="208">
        <f t="shared" si="22"/>
        <v>0</v>
      </c>
      <c r="BL107" s="4" t="s">
        <v>112</v>
      </c>
      <c r="BM107" s="4" t="s">
        <v>199</v>
      </c>
    </row>
    <row r="108" spans="2:65" s="25" customFormat="1" ht="16.5" customHeight="1">
      <c r="B108" s="26"/>
      <c r="C108" s="197" t="s">
        <v>200</v>
      </c>
      <c r="D108" s="197" t="s">
        <v>107</v>
      </c>
      <c r="E108" s="198" t="s">
        <v>201</v>
      </c>
      <c r="F108" s="199" t="s">
        <v>202</v>
      </c>
      <c r="G108" s="200" t="s">
        <v>110</v>
      </c>
      <c r="H108" s="201">
        <v>25</v>
      </c>
      <c r="I108" s="202"/>
      <c r="J108" s="203">
        <f t="shared" si="13"/>
        <v>0</v>
      </c>
      <c r="K108" s="199" t="s">
        <v>111</v>
      </c>
      <c r="L108" s="31"/>
      <c r="M108" s="204"/>
      <c r="N108" s="205" t="s">
        <v>39</v>
      </c>
      <c r="O108" s="63"/>
      <c r="P108" s="206">
        <f t="shared" si="14"/>
        <v>0</v>
      </c>
      <c r="Q108" s="206">
        <v>0</v>
      </c>
      <c r="R108" s="206">
        <f t="shared" si="15"/>
        <v>0</v>
      </c>
      <c r="S108" s="206">
        <v>0</v>
      </c>
      <c r="T108" s="207">
        <f t="shared" si="16"/>
        <v>0</v>
      </c>
      <c r="AR108" s="4" t="s">
        <v>112</v>
      </c>
      <c r="AT108" s="4" t="s">
        <v>107</v>
      </c>
      <c r="AU108" s="4" t="s">
        <v>75</v>
      </c>
      <c r="AY108" s="4" t="s">
        <v>105</v>
      </c>
      <c r="BE108" s="208">
        <f t="shared" si="17"/>
        <v>0</v>
      </c>
      <c r="BF108" s="208">
        <f t="shared" si="18"/>
        <v>0</v>
      </c>
      <c r="BG108" s="208">
        <f t="shared" si="19"/>
        <v>0</v>
      </c>
      <c r="BH108" s="208">
        <f t="shared" si="20"/>
        <v>0</v>
      </c>
      <c r="BI108" s="208">
        <f t="shared" si="21"/>
        <v>0</v>
      </c>
      <c r="BJ108" s="4" t="s">
        <v>73</v>
      </c>
      <c r="BK108" s="208">
        <f t="shared" si="22"/>
        <v>0</v>
      </c>
      <c r="BL108" s="4" t="s">
        <v>112</v>
      </c>
      <c r="BM108" s="4" t="s">
        <v>203</v>
      </c>
    </row>
    <row r="109" spans="2:65" s="25" customFormat="1" ht="16.5" customHeight="1">
      <c r="B109" s="26"/>
      <c r="C109" s="197" t="s">
        <v>204</v>
      </c>
      <c r="D109" s="197" t="s">
        <v>107</v>
      </c>
      <c r="E109" s="198" t="s">
        <v>205</v>
      </c>
      <c r="F109" s="199" t="s">
        <v>206</v>
      </c>
      <c r="G109" s="200" t="s">
        <v>110</v>
      </c>
      <c r="H109" s="201">
        <v>375</v>
      </c>
      <c r="I109" s="202"/>
      <c r="J109" s="203">
        <f t="shared" si="13"/>
        <v>0</v>
      </c>
      <c r="K109" s="199" t="s">
        <v>111</v>
      </c>
      <c r="L109" s="31"/>
      <c r="M109" s="204"/>
      <c r="N109" s="205" t="s">
        <v>39</v>
      </c>
      <c r="O109" s="63"/>
      <c r="P109" s="206">
        <f t="shared" si="14"/>
        <v>0</v>
      </c>
      <c r="Q109" s="206">
        <v>0.10362</v>
      </c>
      <c r="R109" s="206">
        <f t="shared" si="15"/>
        <v>38.8575</v>
      </c>
      <c r="S109" s="206">
        <v>0</v>
      </c>
      <c r="T109" s="207">
        <f t="shared" si="16"/>
        <v>0</v>
      </c>
      <c r="AR109" s="4" t="s">
        <v>112</v>
      </c>
      <c r="AT109" s="4" t="s">
        <v>107</v>
      </c>
      <c r="AU109" s="4" t="s">
        <v>75</v>
      </c>
      <c r="AY109" s="4" t="s">
        <v>105</v>
      </c>
      <c r="BE109" s="208">
        <f t="shared" si="17"/>
        <v>0</v>
      </c>
      <c r="BF109" s="208">
        <f t="shared" si="18"/>
        <v>0</v>
      </c>
      <c r="BG109" s="208">
        <f t="shared" si="19"/>
        <v>0</v>
      </c>
      <c r="BH109" s="208">
        <f t="shared" si="20"/>
        <v>0</v>
      </c>
      <c r="BI109" s="208">
        <f t="shared" si="21"/>
        <v>0</v>
      </c>
      <c r="BJ109" s="4" t="s">
        <v>73</v>
      </c>
      <c r="BK109" s="208">
        <f t="shared" si="22"/>
        <v>0</v>
      </c>
      <c r="BL109" s="4" t="s">
        <v>112</v>
      </c>
      <c r="BM109" s="4" t="s">
        <v>207</v>
      </c>
    </row>
    <row r="110" spans="2:65" s="25" customFormat="1" ht="16.5" customHeight="1">
      <c r="B110" s="26"/>
      <c r="C110" s="209" t="s">
        <v>208</v>
      </c>
      <c r="D110" s="209" t="s">
        <v>159</v>
      </c>
      <c r="E110" s="210" t="s">
        <v>209</v>
      </c>
      <c r="F110" s="211" t="s">
        <v>210</v>
      </c>
      <c r="G110" s="212" t="s">
        <v>110</v>
      </c>
      <c r="H110" s="213">
        <v>382.5</v>
      </c>
      <c r="I110" s="214"/>
      <c r="J110" s="215">
        <f t="shared" si="13"/>
        <v>0</v>
      </c>
      <c r="K110" s="211" t="s">
        <v>111</v>
      </c>
      <c r="L110" s="216"/>
      <c r="M110" s="217"/>
      <c r="N110" s="218" t="s">
        <v>39</v>
      </c>
      <c r="O110" s="63"/>
      <c r="P110" s="206">
        <f t="shared" si="14"/>
        <v>0</v>
      </c>
      <c r="Q110" s="206">
        <v>0.17600000000000002</v>
      </c>
      <c r="R110" s="206">
        <f t="shared" si="15"/>
        <v>67.32000000000001</v>
      </c>
      <c r="S110" s="206">
        <v>0</v>
      </c>
      <c r="T110" s="207">
        <f t="shared" si="16"/>
        <v>0</v>
      </c>
      <c r="AR110" s="4" t="s">
        <v>137</v>
      </c>
      <c r="AT110" s="4" t="s">
        <v>159</v>
      </c>
      <c r="AU110" s="4" t="s">
        <v>75</v>
      </c>
      <c r="AY110" s="4" t="s">
        <v>105</v>
      </c>
      <c r="BE110" s="208">
        <f t="shared" si="17"/>
        <v>0</v>
      </c>
      <c r="BF110" s="208">
        <f t="shared" si="18"/>
        <v>0</v>
      </c>
      <c r="BG110" s="208">
        <f t="shared" si="19"/>
        <v>0</v>
      </c>
      <c r="BH110" s="208">
        <f t="shared" si="20"/>
        <v>0</v>
      </c>
      <c r="BI110" s="208">
        <f t="shared" si="21"/>
        <v>0</v>
      </c>
      <c r="BJ110" s="4" t="s">
        <v>73</v>
      </c>
      <c r="BK110" s="208">
        <f t="shared" si="22"/>
        <v>0</v>
      </c>
      <c r="BL110" s="4" t="s">
        <v>112</v>
      </c>
      <c r="BM110" s="4" t="s">
        <v>211</v>
      </c>
    </row>
    <row r="111" spans="2:63" s="180" customFormat="1" ht="22.5" customHeight="1">
      <c r="B111" s="181"/>
      <c r="C111" s="182"/>
      <c r="D111" s="183" t="s">
        <v>67</v>
      </c>
      <c r="E111" s="195" t="s">
        <v>137</v>
      </c>
      <c r="F111" s="195" t="s">
        <v>212</v>
      </c>
      <c r="G111" s="182"/>
      <c r="H111" s="182"/>
      <c r="I111" s="185"/>
      <c r="J111" s="196">
        <f>BK111</f>
        <v>0</v>
      </c>
      <c r="K111" s="182"/>
      <c r="L111" s="187"/>
      <c r="M111" s="188"/>
      <c r="N111" s="189"/>
      <c r="O111" s="189"/>
      <c r="P111" s="190">
        <f>SUM(P112:P117)</f>
        <v>0</v>
      </c>
      <c r="Q111" s="189"/>
      <c r="R111" s="190">
        <f>SUM(R112:R117)</f>
        <v>21.301524999999998</v>
      </c>
      <c r="S111" s="189"/>
      <c r="T111" s="191">
        <f>SUM(T112:T117)</f>
        <v>0</v>
      </c>
      <c r="AR111" s="192" t="s">
        <v>73</v>
      </c>
      <c r="AT111" s="193" t="s">
        <v>67</v>
      </c>
      <c r="AU111" s="193" t="s">
        <v>73</v>
      </c>
      <c r="AY111" s="192" t="s">
        <v>105</v>
      </c>
      <c r="BK111" s="194">
        <f>SUM(BK112:BK117)</f>
        <v>0</v>
      </c>
    </row>
    <row r="112" spans="2:65" s="25" customFormat="1" ht="16.5" customHeight="1">
      <c r="B112" s="26"/>
      <c r="C112" s="197" t="s">
        <v>213</v>
      </c>
      <c r="D112" s="197" t="s">
        <v>107</v>
      </c>
      <c r="E112" s="198" t="s">
        <v>214</v>
      </c>
      <c r="F112" s="199" t="s">
        <v>215</v>
      </c>
      <c r="G112" s="200" t="s">
        <v>216</v>
      </c>
      <c r="H112" s="201">
        <v>3</v>
      </c>
      <c r="I112" s="202"/>
      <c r="J112" s="203">
        <f aca="true" t="shared" si="23" ref="J112:J117">ROUND(I112*H112,2)</f>
        <v>0</v>
      </c>
      <c r="K112" s="199" t="s">
        <v>111</v>
      </c>
      <c r="L112" s="31"/>
      <c r="M112" s="204"/>
      <c r="N112" s="205" t="s">
        <v>39</v>
      </c>
      <c r="O112" s="63"/>
      <c r="P112" s="206">
        <f aca="true" t="shared" si="24" ref="P112:P117">O112*H112</f>
        <v>0</v>
      </c>
      <c r="Q112" s="206">
        <v>0.00268</v>
      </c>
      <c r="R112" s="206">
        <f aca="true" t="shared" si="25" ref="R112:R117">Q112*H112</f>
        <v>0.00804</v>
      </c>
      <c r="S112" s="206">
        <v>0</v>
      </c>
      <c r="T112" s="207">
        <f aca="true" t="shared" si="26" ref="T112:T117">S112*H112</f>
        <v>0</v>
      </c>
      <c r="AR112" s="4" t="s">
        <v>112</v>
      </c>
      <c r="AT112" s="4" t="s">
        <v>107</v>
      </c>
      <c r="AU112" s="4" t="s">
        <v>75</v>
      </c>
      <c r="AY112" s="4" t="s">
        <v>105</v>
      </c>
      <c r="BE112" s="208">
        <f aca="true" t="shared" si="27" ref="BE112:BE117">IF(N112="základní",J112,0)</f>
        <v>0</v>
      </c>
      <c r="BF112" s="208">
        <f aca="true" t="shared" si="28" ref="BF112:BF117">IF(N112="snížená",J112,0)</f>
        <v>0</v>
      </c>
      <c r="BG112" s="208">
        <f aca="true" t="shared" si="29" ref="BG112:BG117">IF(N112="zákl. přenesená",J112,0)</f>
        <v>0</v>
      </c>
      <c r="BH112" s="208">
        <f aca="true" t="shared" si="30" ref="BH112:BH117">IF(N112="sníž. přenesená",J112,0)</f>
        <v>0</v>
      </c>
      <c r="BI112" s="208">
        <f aca="true" t="shared" si="31" ref="BI112:BI117">IF(N112="nulová",J112,0)</f>
        <v>0</v>
      </c>
      <c r="BJ112" s="4" t="s">
        <v>73</v>
      </c>
      <c r="BK112" s="208">
        <f aca="true" t="shared" si="32" ref="BK112:BK117">ROUND(I112*H112,2)</f>
        <v>0</v>
      </c>
      <c r="BL112" s="4" t="s">
        <v>112</v>
      </c>
      <c r="BM112" s="4" t="s">
        <v>217</v>
      </c>
    </row>
    <row r="113" spans="2:65" s="25" customFormat="1" ht="16.5" customHeight="1">
      <c r="B113" s="26"/>
      <c r="C113" s="197" t="s">
        <v>218</v>
      </c>
      <c r="D113" s="197" t="s">
        <v>107</v>
      </c>
      <c r="E113" s="198" t="s">
        <v>219</v>
      </c>
      <c r="F113" s="199" t="s">
        <v>220</v>
      </c>
      <c r="G113" s="200" t="s">
        <v>216</v>
      </c>
      <c r="H113" s="201">
        <v>3.5</v>
      </c>
      <c r="I113" s="202"/>
      <c r="J113" s="203">
        <f t="shared" si="23"/>
        <v>0</v>
      </c>
      <c r="K113" s="199" t="s">
        <v>111</v>
      </c>
      <c r="L113" s="31"/>
      <c r="M113" s="204"/>
      <c r="N113" s="205" t="s">
        <v>39</v>
      </c>
      <c r="O113" s="63"/>
      <c r="P113" s="206">
        <f t="shared" si="24"/>
        <v>0</v>
      </c>
      <c r="Q113" s="206">
        <v>0.0042699999999999995</v>
      </c>
      <c r="R113" s="206">
        <f t="shared" si="25"/>
        <v>0.014944999999999998</v>
      </c>
      <c r="S113" s="206">
        <v>0</v>
      </c>
      <c r="T113" s="207">
        <f t="shared" si="26"/>
        <v>0</v>
      </c>
      <c r="AR113" s="4" t="s">
        <v>112</v>
      </c>
      <c r="AT113" s="4" t="s">
        <v>107</v>
      </c>
      <c r="AU113" s="4" t="s">
        <v>75</v>
      </c>
      <c r="AY113" s="4" t="s">
        <v>105</v>
      </c>
      <c r="BE113" s="208">
        <f t="shared" si="27"/>
        <v>0</v>
      </c>
      <c r="BF113" s="208">
        <f t="shared" si="28"/>
        <v>0</v>
      </c>
      <c r="BG113" s="208">
        <f t="shared" si="29"/>
        <v>0</v>
      </c>
      <c r="BH113" s="208">
        <f t="shared" si="30"/>
        <v>0</v>
      </c>
      <c r="BI113" s="208">
        <f t="shared" si="31"/>
        <v>0</v>
      </c>
      <c r="BJ113" s="4" t="s">
        <v>73</v>
      </c>
      <c r="BK113" s="208">
        <f t="shared" si="32"/>
        <v>0</v>
      </c>
      <c r="BL113" s="4" t="s">
        <v>112</v>
      </c>
      <c r="BM113" s="4" t="s">
        <v>221</v>
      </c>
    </row>
    <row r="114" spans="2:65" s="25" customFormat="1" ht="16.5" customHeight="1">
      <c r="B114" s="26"/>
      <c r="C114" s="197" t="s">
        <v>222</v>
      </c>
      <c r="D114" s="197" t="s">
        <v>107</v>
      </c>
      <c r="E114" s="198" t="s">
        <v>223</v>
      </c>
      <c r="F114" s="199" t="s">
        <v>224</v>
      </c>
      <c r="G114" s="200" t="s">
        <v>216</v>
      </c>
      <c r="H114" s="201">
        <v>28</v>
      </c>
      <c r="I114" s="202"/>
      <c r="J114" s="203">
        <f t="shared" si="23"/>
        <v>0</v>
      </c>
      <c r="K114" s="199" t="s">
        <v>111</v>
      </c>
      <c r="L114" s="31"/>
      <c r="M114" s="204"/>
      <c r="N114" s="205" t="s">
        <v>39</v>
      </c>
      <c r="O114" s="63"/>
      <c r="P114" s="206">
        <f t="shared" si="24"/>
        <v>0</v>
      </c>
      <c r="Q114" s="206">
        <v>0.025630000000000003</v>
      </c>
      <c r="R114" s="206">
        <f t="shared" si="25"/>
        <v>0.7176400000000001</v>
      </c>
      <c r="S114" s="206">
        <v>0</v>
      </c>
      <c r="T114" s="207">
        <f t="shared" si="26"/>
        <v>0</v>
      </c>
      <c r="AR114" s="4" t="s">
        <v>112</v>
      </c>
      <c r="AT114" s="4" t="s">
        <v>107</v>
      </c>
      <c r="AU114" s="4" t="s">
        <v>75</v>
      </c>
      <c r="AY114" s="4" t="s">
        <v>105</v>
      </c>
      <c r="BE114" s="208">
        <f t="shared" si="27"/>
        <v>0</v>
      </c>
      <c r="BF114" s="208">
        <f t="shared" si="28"/>
        <v>0</v>
      </c>
      <c r="BG114" s="208">
        <f t="shared" si="29"/>
        <v>0</v>
      </c>
      <c r="BH114" s="208">
        <f t="shared" si="30"/>
        <v>0</v>
      </c>
      <c r="BI114" s="208">
        <f t="shared" si="31"/>
        <v>0</v>
      </c>
      <c r="BJ114" s="4" t="s">
        <v>73</v>
      </c>
      <c r="BK114" s="208">
        <f t="shared" si="32"/>
        <v>0</v>
      </c>
      <c r="BL114" s="4" t="s">
        <v>112</v>
      </c>
      <c r="BM114" s="4" t="s">
        <v>225</v>
      </c>
    </row>
    <row r="115" spans="2:65" s="25" customFormat="1" ht="16.5" customHeight="1">
      <c r="B115" s="26"/>
      <c r="C115" s="197" t="s">
        <v>226</v>
      </c>
      <c r="D115" s="197" t="s">
        <v>107</v>
      </c>
      <c r="E115" s="198" t="s">
        <v>227</v>
      </c>
      <c r="F115" s="199" t="s">
        <v>228</v>
      </c>
      <c r="G115" s="200" t="s">
        <v>229</v>
      </c>
      <c r="H115" s="201">
        <v>3</v>
      </c>
      <c r="I115" s="202"/>
      <c r="J115" s="203">
        <f t="shared" si="23"/>
        <v>0</v>
      </c>
      <c r="K115" s="199"/>
      <c r="L115" s="31"/>
      <c r="M115" s="204"/>
      <c r="N115" s="205" t="s">
        <v>39</v>
      </c>
      <c r="O115" s="63"/>
      <c r="P115" s="206">
        <f t="shared" si="24"/>
        <v>0</v>
      </c>
      <c r="Q115" s="206">
        <v>3.22686</v>
      </c>
      <c r="R115" s="206">
        <f t="shared" si="25"/>
        <v>9.680579999999999</v>
      </c>
      <c r="S115" s="206">
        <v>0</v>
      </c>
      <c r="T115" s="207">
        <f t="shared" si="26"/>
        <v>0</v>
      </c>
      <c r="AR115" s="4" t="s">
        <v>112</v>
      </c>
      <c r="AT115" s="4" t="s">
        <v>107</v>
      </c>
      <c r="AU115" s="4" t="s">
        <v>75</v>
      </c>
      <c r="AY115" s="4" t="s">
        <v>105</v>
      </c>
      <c r="BE115" s="208">
        <f t="shared" si="27"/>
        <v>0</v>
      </c>
      <c r="BF115" s="208">
        <f t="shared" si="28"/>
        <v>0</v>
      </c>
      <c r="BG115" s="208">
        <f t="shared" si="29"/>
        <v>0</v>
      </c>
      <c r="BH115" s="208">
        <f t="shared" si="30"/>
        <v>0</v>
      </c>
      <c r="BI115" s="208">
        <f t="shared" si="31"/>
        <v>0</v>
      </c>
      <c r="BJ115" s="4" t="s">
        <v>73</v>
      </c>
      <c r="BK115" s="208">
        <f t="shared" si="32"/>
        <v>0</v>
      </c>
      <c r="BL115" s="4" t="s">
        <v>112</v>
      </c>
      <c r="BM115" s="4" t="s">
        <v>230</v>
      </c>
    </row>
    <row r="116" spans="2:65" s="25" customFormat="1" ht="16.5" customHeight="1">
      <c r="B116" s="26"/>
      <c r="C116" s="197" t="s">
        <v>231</v>
      </c>
      <c r="D116" s="197" t="s">
        <v>107</v>
      </c>
      <c r="E116" s="198" t="s">
        <v>232</v>
      </c>
      <c r="F116" s="199" t="s">
        <v>233</v>
      </c>
      <c r="G116" s="200" t="s">
        <v>229</v>
      </c>
      <c r="H116" s="201">
        <v>4</v>
      </c>
      <c r="I116" s="202"/>
      <c r="J116" s="203">
        <f t="shared" si="23"/>
        <v>0</v>
      </c>
      <c r="K116" s="199"/>
      <c r="L116" s="31"/>
      <c r="M116" s="204"/>
      <c r="N116" s="205" t="s">
        <v>39</v>
      </c>
      <c r="O116" s="63"/>
      <c r="P116" s="206">
        <f t="shared" si="24"/>
        <v>0</v>
      </c>
      <c r="Q116" s="206">
        <v>2.61488</v>
      </c>
      <c r="R116" s="206">
        <f t="shared" si="25"/>
        <v>10.45952</v>
      </c>
      <c r="S116" s="206">
        <v>0</v>
      </c>
      <c r="T116" s="207">
        <f t="shared" si="26"/>
        <v>0</v>
      </c>
      <c r="AR116" s="4" t="s">
        <v>112</v>
      </c>
      <c r="AT116" s="4" t="s">
        <v>107</v>
      </c>
      <c r="AU116" s="4" t="s">
        <v>75</v>
      </c>
      <c r="AY116" s="4" t="s">
        <v>105</v>
      </c>
      <c r="BE116" s="208">
        <f t="shared" si="27"/>
        <v>0</v>
      </c>
      <c r="BF116" s="208">
        <f t="shared" si="28"/>
        <v>0</v>
      </c>
      <c r="BG116" s="208">
        <f t="shared" si="29"/>
        <v>0</v>
      </c>
      <c r="BH116" s="208">
        <f t="shared" si="30"/>
        <v>0</v>
      </c>
      <c r="BI116" s="208">
        <f t="shared" si="31"/>
        <v>0</v>
      </c>
      <c r="BJ116" s="4" t="s">
        <v>73</v>
      </c>
      <c r="BK116" s="208">
        <f t="shared" si="32"/>
        <v>0</v>
      </c>
      <c r="BL116" s="4" t="s">
        <v>112</v>
      </c>
      <c r="BM116" s="4" t="s">
        <v>234</v>
      </c>
    </row>
    <row r="117" spans="2:65" s="25" customFormat="1" ht="16.5" customHeight="1">
      <c r="B117" s="26"/>
      <c r="C117" s="197" t="s">
        <v>235</v>
      </c>
      <c r="D117" s="197" t="s">
        <v>107</v>
      </c>
      <c r="E117" s="198" t="s">
        <v>236</v>
      </c>
      <c r="F117" s="199" t="s">
        <v>237</v>
      </c>
      <c r="G117" s="200" t="s">
        <v>229</v>
      </c>
      <c r="H117" s="201">
        <v>1</v>
      </c>
      <c r="I117" s="202"/>
      <c r="J117" s="203">
        <f t="shared" si="23"/>
        <v>0</v>
      </c>
      <c r="K117" s="199"/>
      <c r="L117" s="31"/>
      <c r="M117" s="204"/>
      <c r="N117" s="205" t="s">
        <v>39</v>
      </c>
      <c r="O117" s="63"/>
      <c r="P117" s="206">
        <f t="shared" si="24"/>
        <v>0</v>
      </c>
      <c r="Q117" s="206">
        <v>0.4208</v>
      </c>
      <c r="R117" s="206">
        <f t="shared" si="25"/>
        <v>0.4208</v>
      </c>
      <c r="S117" s="206">
        <v>0</v>
      </c>
      <c r="T117" s="207">
        <f t="shared" si="26"/>
        <v>0</v>
      </c>
      <c r="AR117" s="4" t="s">
        <v>112</v>
      </c>
      <c r="AT117" s="4" t="s">
        <v>107</v>
      </c>
      <c r="AU117" s="4" t="s">
        <v>75</v>
      </c>
      <c r="AY117" s="4" t="s">
        <v>105</v>
      </c>
      <c r="BE117" s="208">
        <f t="shared" si="27"/>
        <v>0</v>
      </c>
      <c r="BF117" s="208">
        <f t="shared" si="28"/>
        <v>0</v>
      </c>
      <c r="BG117" s="208">
        <f t="shared" si="29"/>
        <v>0</v>
      </c>
      <c r="BH117" s="208">
        <f t="shared" si="30"/>
        <v>0</v>
      </c>
      <c r="BI117" s="208">
        <f t="shared" si="31"/>
        <v>0</v>
      </c>
      <c r="BJ117" s="4" t="s">
        <v>73</v>
      </c>
      <c r="BK117" s="208">
        <f t="shared" si="32"/>
        <v>0</v>
      </c>
      <c r="BL117" s="4" t="s">
        <v>112</v>
      </c>
      <c r="BM117" s="4" t="s">
        <v>238</v>
      </c>
    </row>
    <row r="118" spans="2:63" s="180" customFormat="1" ht="22.5" customHeight="1">
      <c r="B118" s="181"/>
      <c r="C118" s="182"/>
      <c r="D118" s="183" t="s">
        <v>67</v>
      </c>
      <c r="E118" s="195" t="s">
        <v>141</v>
      </c>
      <c r="F118" s="195" t="s">
        <v>239</v>
      </c>
      <c r="G118" s="182"/>
      <c r="H118" s="182"/>
      <c r="I118" s="185"/>
      <c r="J118" s="196">
        <f>BK118</f>
        <v>0</v>
      </c>
      <c r="K118" s="182"/>
      <c r="L118" s="187"/>
      <c r="M118" s="188"/>
      <c r="N118" s="189"/>
      <c r="O118" s="189"/>
      <c r="P118" s="190">
        <f>SUM(P119:P130)</f>
        <v>0</v>
      </c>
      <c r="Q118" s="189"/>
      <c r="R118" s="190">
        <f>SUM(R119:R130)</f>
        <v>68.0339328</v>
      </c>
      <c r="S118" s="189"/>
      <c r="T118" s="191">
        <f>SUM(T119:T130)</f>
        <v>14.944</v>
      </c>
      <c r="AR118" s="192" t="s">
        <v>73</v>
      </c>
      <c r="AT118" s="193" t="s">
        <v>67</v>
      </c>
      <c r="AU118" s="193" t="s">
        <v>73</v>
      </c>
      <c r="AY118" s="192" t="s">
        <v>105</v>
      </c>
      <c r="BK118" s="194">
        <f>SUM(BK119:BK130)</f>
        <v>0</v>
      </c>
    </row>
    <row r="119" spans="2:65" s="25" customFormat="1" ht="16.5" customHeight="1">
      <c r="B119" s="26"/>
      <c r="C119" s="197" t="s">
        <v>240</v>
      </c>
      <c r="D119" s="197" t="s">
        <v>107</v>
      </c>
      <c r="E119" s="198" t="s">
        <v>241</v>
      </c>
      <c r="F119" s="199" t="s">
        <v>242</v>
      </c>
      <c r="G119" s="200" t="s">
        <v>216</v>
      </c>
      <c r="H119" s="201">
        <v>69</v>
      </c>
      <c r="I119" s="202"/>
      <c r="J119" s="203">
        <f aca="true" t="shared" si="33" ref="J119:J130">ROUND(I119*H119,2)</f>
        <v>0</v>
      </c>
      <c r="K119" s="199" t="s">
        <v>111</v>
      </c>
      <c r="L119" s="31"/>
      <c r="M119" s="204"/>
      <c r="N119" s="205" t="s">
        <v>39</v>
      </c>
      <c r="O119" s="63"/>
      <c r="P119" s="206">
        <f aca="true" t="shared" si="34" ref="P119:P130">O119*H119</f>
        <v>0</v>
      </c>
      <c r="Q119" s="206">
        <v>0.08088</v>
      </c>
      <c r="R119" s="206">
        <f aca="true" t="shared" si="35" ref="R119:R130">Q119*H119</f>
        <v>5.5807199999999995</v>
      </c>
      <c r="S119" s="206">
        <v>0</v>
      </c>
      <c r="T119" s="207">
        <f aca="true" t="shared" si="36" ref="T119:T130">S119*H119</f>
        <v>0</v>
      </c>
      <c r="AR119" s="4" t="s">
        <v>112</v>
      </c>
      <c r="AT119" s="4" t="s">
        <v>107</v>
      </c>
      <c r="AU119" s="4" t="s">
        <v>75</v>
      </c>
      <c r="AY119" s="4" t="s">
        <v>105</v>
      </c>
      <c r="BE119" s="208">
        <f aca="true" t="shared" si="37" ref="BE119:BE130">IF(N119="základní",J119,0)</f>
        <v>0</v>
      </c>
      <c r="BF119" s="208">
        <f aca="true" t="shared" si="38" ref="BF119:BF130">IF(N119="snížená",J119,0)</f>
        <v>0</v>
      </c>
      <c r="BG119" s="208">
        <f aca="true" t="shared" si="39" ref="BG119:BG130">IF(N119="zákl. přenesená",J119,0)</f>
        <v>0</v>
      </c>
      <c r="BH119" s="208">
        <f aca="true" t="shared" si="40" ref="BH119:BH130">IF(N119="sníž. přenesená",J119,0)</f>
        <v>0</v>
      </c>
      <c r="BI119" s="208">
        <f aca="true" t="shared" si="41" ref="BI119:BI130">IF(N119="nulová",J119,0)</f>
        <v>0</v>
      </c>
      <c r="BJ119" s="4" t="s">
        <v>73</v>
      </c>
      <c r="BK119" s="208">
        <f aca="true" t="shared" si="42" ref="BK119:BK130">ROUND(I119*H119,2)</f>
        <v>0</v>
      </c>
      <c r="BL119" s="4" t="s">
        <v>112</v>
      </c>
      <c r="BM119" s="4" t="s">
        <v>243</v>
      </c>
    </row>
    <row r="120" spans="2:65" s="25" customFormat="1" ht="16.5" customHeight="1">
      <c r="B120" s="26"/>
      <c r="C120" s="209" t="s">
        <v>244</v>
      </c>
      <c r="D120" s="209" t="s">
        <v>159</v>
      </c>
      <c r="E120" s="210" t="s">
        <v>245</v>
      </c>
      <c r="F120" s="211" t="s">
        <v>246</v>
      </c>
      <c r="G120" s="212" t="s">
        <v>216</v>
      </c>
      <c r="H120" s="213">
        <v>70.38</v>
      </c>
      <c r="I120" s="214"/>
      <c r="J120" s="215">
        <f t="shared" si="33"/>
        <v>0</v>
      </c>
      <c r="K120" s="211" t="s">
        <v>111</v>
      </c>
      <c r="L120" s="216"/>
      <c r="M120" s="217"/>
      <c r="N120" s="218" t="s">
        <v>39</v>
      </c>
      <c r="O120" s="63"/>
      <c r="P120" s="206">
        <f t="shared" si="34"/>
        <v>0</v>
      </c>
      <c r="Q120" s="206">
        <v>0.056</v>
      </c>
      <c r="R120" s="206">
        <f t="shared" si="35"/>
        <v>3.94128</v>
      </c>
      <c r="S120" s="206">
        <v>0</v>
      </c>
      <c r="T120" s="207">
        <f t="shared" si="36"/>
        <v>0</v>
      </c>
      <c r="AR120" s="4" t="s">
        <v>137</v>
      </c>
      <c r="AT120" s="4" t="s">
        <v>159</v>
      </c>
      <c r="AU120" s="4" t="s">
        <v>75</v>
      </c>
      <c r="AY120" s="4" t="s">
        <v>105</v>
      </c>
      <c r="BE120" s="208">
        <f t="shared" si="37"/>
        <v>0</v>
      </c>
      <c r="BF120" s="208">
        <f t="shared" si="38"/>
        <v>0</v>
      </c>
      <c r="BG120" s="208">
        <f t="shared" si="39"/>
        <v>0</v>
      </c>
      <c r="BH120" s="208">
        <f t="shared" si="40"/>
        <v>0</v>
      </c>
      <c r="BI120" s="208">
        <f t="shared" si="41"/>
        <v>0</v>
      </c>
      <c r="BJ120" s="4" t="s">
        <v>73</v>
      </c>
      <c r="BK120" s="208">
        <f t="shared" si="42"/>
        <v>0</v>
      </c>
      <c r="BL120" s="4" t="s">
        <v>112</v>
      </c>
      <c r="BM120" s="4" t="s">
        <v>247</v>
      </c>
    </row>
    <row r="121" spans="2:65" s="25" customFormat="1" ht="16.5" customHeight="1">
      <c r="B121" s="26"/>
      <c r="C121" s="197" t="s">
        <v>248</v>
      </c>
      <c r="D121" s="197" t="s">
        <v>107</v>
      </c>
      <c r="E121" s="198" t="s">
        <v>249</v>
      </c>
      <c r="F121" s="199" t="s">
        <v>250</v>
      </c>
      <c r="G121" s="200" t="s">
        <v>216</v>
      </c>
      <c r="H121" s="201">
        <v>174</v>
      </c>
      <c r="I121" s="202"/>
      <c r="J121" s="203">
        <f t="shared" si="33"/>
        <v>0</v>
      </c>
      <c r="K121" s="199" t="s">
        <v>111</v>
      </c>
      <c r="L121" s="31"/>
      <c r="M121" s="204"/>
      <c r="N121" s="205" t="s">
        <v>39</v>
      </c>
      <c r="O121" s="63"/>
      <c r="P121" s="206">
        <f t="shared" si="34"/>
        <v>0</v>
      </c>
      <c r="Q121" s="206">
        <v>0.1554</v>
      </c>
      <c r="R121" s="206">
        <f t="shared" si="35"/>
        <v>27.0396</v>
      </c>
      <c r="S121" s="206">
        <v>0</v>
      </c>
      <c r="T121" s="207">
        <f t="shared" si="36"/>
        <v>0</v>
      </c>
      <c r="AR121" s="4" t="s">
        <v>112</v>
      </c>
      <c r="AT121" s="4" t="s">
        <v>107</v>
      </c>
      <c r="AU121" s="4" t="s">
        <v>75</v>
      </c>
      <c r="AY121" s="4" t="s">
        <v>105</v>
      </c>
      <c r="BE121" s="208">
        <f t="shared" si="37"/>
        <v>0</v>
      </c>
      <c r="BF121" s="208">
        <f t="shared" si="38"/>
        <v>0</v>
      </c>
      <c r="BG121" s="208">
        <f t="shared" si="39"/>
        <v>0</v>
      </c>
      <c r="BH121" s="208">
        <f t="shared" si="40"/>
        <v>0</v>
      </c>
      <c r="BI121" s="208">
        <f t="shared" si="41"/>
        <v>0</v>
      </c>
      <c r="BJ121" s="4" t="s">
        <v>73</v>
      </c>
      <c r="BK121" s="208">
        <f t="shared" si="42"/>
        <v>0</v>
      </c>
      <c r="BL121" s="4" t="s">
        <v>112</v>
      </c>
      <c r="BM121" s="4" t="s">
        <v>251</v>
      </c>
    </row>
    <row r="122" spans="2:65" s="25" customFormat="1" ht="16.5" customHeight="1">
      <c r="B122" s="26"/>
      <c r="C122" s="209" t="s">
        <v>252</v>
      </c>
      <c r="D122" s="209" t="s">
        <v>159</v>
      </c>
      <c r="E122" s="210" t="s">
        <v>253</v>
      </c>
      <c r="F122" s="211" t="s">
        <v>254</v>
      </c>
      <c r="G122" s="212" t="s">
        <v>216</v>
      </c>
      <c r="H122" s="213">
        <v>177.48</v>
      </c>
      <c r="I122" s="214"/>
      <c r="J122" s="215">
        <f t="shared" si="33"/>
        <v>0</v>
      </c>
      <c r="K122" s="211" t="s">
        <v>111</v>
      </c>
      <c r="L122" s="216"/>
      <c r="M122" s="217"/>
      <c r="N122" s="218" t="s">
        <v>39</v>
      </c>
      <c r="O122" s="63"/>
      <c r="P122" s="206">
        <f t="shared" si="34"/>
        <v>0</v>
      </c>
      <c r="Q122" s="206">
        <v>0.058</v>
      </c>
      <c r="R122" s="206">
        <f t="shared" si="35"/>
        <v>10.29384</v>
      </c>
      <c r="S122" s="206">
        <v>0</v>
      </c>
      <c r="T122" s="207">
        <f t="shared" si="36"/>
        <v>0</v>
      </c>
      <c r="AR122" s="4" t="s">
        <v>137</v>
      </c>
      <c r="AT122" s="4" t="s">
        <v>159</v>
      </c>
      <c r="AU122" s="4" t="s">
        <v>75</v>
      </c>
      <c r="AY122" s="4" t="s">
        <v>105</v>
      </c>
      <c r="BE122" s="208">
        <f t="shared" si="37"/>
        <v>0</v>
      </c>
      <c r="BF122" s="208">
        <f t="shared" si="38"/>
        <v>0</v>
      </c>
      <c r="BG122" s="208">
        <f t="shared" si="39"/>
        <v>0</v>
      </c>
      <c r="BH122" s="208">
        <f t="shared" si="40"/>
        <v>0</v>
      </c>
      <c r="BI122" s="208">
        <f t="shared" si="41"/>
        <v>0</v>
      </c>
      <c r="BJ122" s="4" t="s">
        <v>73</v>
      </c>
      <c r="BK122" s="208">
        <f t="shared" si="42"/>
        <v>0</v>
      </c>
      <c r="BL122" s="4" t="s">
        <v>112</v>
      </c>
      <c r="BM122" s="4" t="s">
        <v>255</v>
      </c>
    </row>
    <row r="123" spans="2:65" s="25" customFormat="1" ht="16.5" customHeight="1">
      <c r="B123" s="26"/>
      <c r="C123" s="197" t="s">
        <v>256</v>
      </c>
      <c r="D123" s="197" t="s">
        <v>107</v>
      </c>
      <c r="E123" s="198" t="s">
        <v>257</v>
      </c>
      <c r="F123" s="199" t="s">
        <v>258</v>
      </c>
      <c r="G123" s="200" t="s">
        <v>120</v>
      </c>
      <c r="H123" s="201">
        <v>9.24</v>
      </c>
      <c r="I123" s="202"/>
      <c r="J123" s="203">
        <f t="shared" si="33"/>
        <v>0</v>
      </c>
      <c r="K123" s="199" t="s">
        <v>111</v>
      </c>
      <c r="L123" s="31"/>
      <c r="M123" s="204"/>
      <c r="N123" s="205" t="s">
        <v>39</v>
      </c>
      <c r="O123" s="63"/>
      <c r="P123" s="206">
        <f t="shared" si="34"/>
        <v>0</v>
      </c>
      <c r="Q123" s="206">
        <v>2.26672</v>
      </c>
      <c r="R123" s="206">
        <f t="shared" si="35"/>
        <v>20.9444928</v>
      </c>
      <c r="S123" s="206">
        <v>0</v>
      </c>
      <c r="T123" s="207">
        <f t="shared" si="36"/>
        <v>0</v>
      </c>
      <c r="AR123" s="4" t="s">
        <v>112</v>
      </c>
      <c r="AT123" s="4" t="s">
        <v>107</v>
      </c>
      <c r="AU123" s="4" t="s">
        <v>75</v>
      </c>
      <c r="AY123" s="4" t="s">
        <v>105</v>
      </c>
      <c r="BE123" s="208">
        <f t="shared" si="37"/>
        <v>0</v>
      </c>
      <c r="BF123" s="208">
        <f t="shared" si="38"/>
        <v>0</v>
      </c>
      <c r="BG123" s="208">
        <f t="shared" si="39"/>
        <v>0</v>
      </c>
      <c r="BH123" s="208">
        <f t="shared" si="40"/>
        <v>0</v>
      </c>
      <c r="BI123" s="208">
        <f t="shared" si="41"/>
        <v>0</v>
      </c>
      <c r="BJ123" s="4" t="s">
        <v>73</v>
      </c>
      <c r="BK123" s="208">
        <f t="shared" si="42"/>
        <v>0</v>
      </c>
      <c r="BL123" s="4" t="s">
        <v>112</v>
      </c>
      <c r="BM123" s="4" t="s">
        <v>259</v>
      </c>
    </row>
    <row r="124" spans="2:65" s="25" customFormat="1" ht="16.5" customHeight="1">
      <c r="B124" s="26"/>
      <c r="C124" s="197" t="s">
        <v>260</v>
      </c>
      <c r="D124" s="197" t="s">
        <v>107</v>
      </c>
      <c r="E124" s="198" t="s">
        <v>261</v>
      </c>
      <c r="F124" s="199" t="s">
        <v>262</v>
      </c>
      <c r="G124" s="200" t="s">
        <v>216</v>
      </c>
      <c r="H124" s="201">
        <v>85</v>
      </c>
      <c r="I124" s="202"/>
      <c r="J124" s="203">
        <f t="shared" si="33"/>
        <v>0</v>
      </c>
      <c r="K124" s="199" t="s">
        <v>111</v>
      </c>
      <c r="L124" s="31"/>
      <c r="M124" s="204"/>
      <c r="N124" s="205" t="s">
        <v>39</v>
      </c>
      <c r="O124" s="63"/>
      <c r="P124" s="206">
        <f t="shared" si="34"/>
        <v>0</v>
      </c>
      <c r="Q124" s="206">
        <v>0</v>
      </c>
      <c r="R124" s="206">
        <f t="shared" si="35"/>
        <v>0</v>
      </c>
      <c r="S124" s="206">
        <v>0</v>
      </c>
      <c r="T124" s="207">
        <f t="shared" si="36"/>
        <v>0</v>
      </c>
      <c r="AR124" s="4" t="s">
        <v>112</v>
      </c>
      <c r="AT124" s="4" t="s">
        <v>107</v>
      </c>
      <c r="AU124" s="4" t="s">
        <v>75</v>
      </c>
      <c r="AY124" s="4" t="s">
        <v>105</v>
      </c>
      <c r="BE124" s="208">
        <f t="shared" si="37"/>
        <v>0</v>
      </c>
      <c r="BF124" s="208">
        <f t="shared" si="38"/>
        <v>0</v>
      </c>
      <c r="BG124" s="208">
        <f t="shared" si="39"/>
        <v>0</v>
      </c>
      <c r="BH124" s="208">
        <f t="shared" si="40"/>
        <v>0</v>
      </c>
      <c r="BI124" s="208">
        <f t="shared" si="41"/>
        <v>0</v>
      </c>
      <c r="BJ124" s="4" t="s">
        <v>73</v>
      </c>
      <c r="BK124" s="208">
        <f t="shared" si="42"/>
        <v>0</v>
      </c>
      <c r="BL124" s="4" t="s">
        <v>112</v>
      </c>
      <c r="BM124" s="4" t="s">
        <v>263</v>
      </c>
    </row>
    <row r="125" spans="2:65" s="25" customFormat="1" ht="16.5" customHeight="1">
      <c r="B125" s="26"/>
      <c r="C125" s="197" t="s">
        <v>264</v>
      </c>
      <c r="D125" s="197" t="s">
        <v>107</v>
      </c>
      <c r="E125" s="198" t="s">
        <v>265</v>
      </c>
      <c r="F125" s="199" t="s">
        <v>266</v>
      </c>
      <c r="G125" s="200" t="s">
        <v>216</v>
      </c>
      <c r="H125" s="201">
        <v>10</v>
      </c>
      <c r="I125" s="202"/>
      <c r="J125" s="203">
        <f t="shared" si="33"/>
        <v>0</v>
      </c>
      <c r="K125" s="199" t="s">
        <v>111</v>
      </c>
      <c r="L125" s="31"/>
      <c r="M125" s="204"/>
      <c r="N125" s="205" t="s">
        <v>39</v>
      </c>
      <c r="O125" s="63"/>
      <c r="P125" s="206">
        <f t="shared" si="34"/>
        <v>0</v>
      </c>
      <c r="Q125" s="206">
        <v>0</v>
      </c>
      <c r="R125" s="206">
        <f t="shared" si="35"/>
        <v>0</v>
      </c>
      <c r="S125" s="206">
        <v>0.17200000000000001</v>
      </c>
      <c r="T125" s="207">
        <f t="shared" si="36"/>
        <v>1.7200000000000002</v>
      </c>
      <c r="AR125" s="4" t="s">
        <v>112</v>
      </c>
      <c r="AT125" s="4" t="s">
        <v>107</v>
      </c>
      <c r="AU125" s="4" t="s">
        <v>75</v>
      </c>
      <c r="AY125" s="4" t="s">
        <v>105</v>
      </c>
      <c r="BE125" s="208">
        <f t="shared" si="37"/>
        <v>0</v>
      </c>
      <c r="BF125" s="208">
        <f t="shared" si="38"/>
        <v>0</v>
      </c>
      <c r="BG125" s="208">
        <f t="shared" si="39"/>
        <v>0</v>
      </c>
      <c r="BH125" s="208">
        <f t="shared" si="40"/>
        <v>0</v>
      </c>
      <c r="BI125" s="208">
        <f t="shared" si="41"/>
        <v>0</v>
      </c>
      <c r="BJ125" s="4" t="s">
        <v>73</v>
      </c>
      <c r="BK125" s="208">
        <f t="shared" si="42"/>
        <v>0</v>
      </c>
      <c r="BL125" s="4" t="s">
        <v>112</v>
      </c>
      <c r="BM125" s="4" t="s">
        <v>267</v>
      </c>
    </row>
    <row r="126" spans="2:65" s="25" customFormat="1" ht="16.5" customHeight="1">
      <c r="B126" s="26"/>
      <c r="C126" s="197" t="s">
        <v>268</v>
      </c>
      <c r="D126" s="197" t="s">
        <v>107</v>
      </c>
      <c r="E126" s="198" t="s">
        <v>269</v>
      </c>
      <c r="F126" s="199" t="s">
        <v>270</v>
      </c>
      <c r="G126" s="200" t="s">
        <v>216</v>
      </c>
      <c r="H126" s="201">
        <v>75</v>
      </c>
      <c r="I126" s="202"/>
      <c r="J126" s="203">
        <f t="shared" si="33"/>
        <v>0</v>
      </c>
      <c r="K126" s="199" t="s">
        <v>111</v>
      </c>
      <c r="L126" s="31"/>
      <c r="M126" s="204"/>
      <c r="N126" s="205" t="s">
        <v>39</v>
      </c>
      <c r="O126" s="63"/>
      <c r="P126" s="206">
        <f t="shared" si="34"/>
        <v>0</v>
      </c>
      <c r="Q126" s="206">
        <v>0</v>
      </c>
      <c r="R126" s="206">
        <f t="shared" si="35"/>
        <v>0</v>
      </c>
      <c r="S126" s="206">
        <v>0.17200000000000001</v>
      </c>
      <c r="T126" s="207">
        <f t="shared" si="36"/>
        <v>12.9</v>
      </c>
      <c r="AR126" s="4" t="s">
        <v>112</v>
      </c>
      <c r="AT126" s="4" t="s">
        <v>107</v>
      </c>
      <c r="AU126" s="4" t="s">
        <v>75</v>
      </c>
      <c r="AY126" s="4" t="s">
        <v>105</v>
      </c>
      <c r="BE126" s="208">
        <f t="shared" si="37"/>
        <v>0</v>
      </c>
      <c r="BF126" s="208">
        <f t="shared" si="38"/>
        <v>0</v>
      </c>
      <c r="BG126" s="208">
        <f t="shared" si="39"/>
        <v>0</v>
      </c>
      <c r="BH126" s="208">
        <f t="shared" si="40"/>
        <v>0</v>
      </c>
      <c r="BI126" s="208">
        <f t="shared" si="41"/>
        <v>0</v>
      </c>
      <c r="BJ126" s="4" t="s">
        <v>73</v>
      </c>
      <c r="BK126" s="208">
        <f t="shared" si="42"/>
        <v>0</v>
      </c>
      <c r="BL126" s="4" t="s">
        <v>112</v>
      </c>
      <c r="BM126" s="4" t="s">
        <v>271</v>
      </c>
    </row>
    <row r="127" spans="2:65" s="25" customFormat="1" ht="16.5" customHeight="1">
      <c r="B127" s="26"/>
      <c r="C127" s="197" t="s">
        <v>272</v>
      </c>
      <c r="D127" s="197" t="s">
        <v>107</v>
      </c>
      <c r="E127" s="198" t="s">
        <v>273</v>
      </c>
      <c r="F127" s="199" t="s">
        <v>274</v>
      </c>
      <c r="G127" s="200" t="s">
        <v>229</v>
      </c>
      <c r="H127" s="201">
        <v>3</v>
      </c>
      <c r="I127" s="202"/>
      <c r="J127" s="203">
        <f t="shared" si="33"/>
        <v>0</v>
      </c>
      <c r="K127" s="199" t="s">
        <v>111</v>
      </c>
      <c r="L127" s="31"/>
      <c r="M127" s="204"/>
      <c r="N127" s="205" t="s">
        <v>39</v>
      </c>
      <c r="O127" s="63"/>
      <c r="P127" s="206">
        <f t="shared" si="34"/>
        <v>0</v>
      </c>
      <c r="Q127" s="206">
        <v>0</v>
      </c>
      <c r="R127" s="206">
        <f t="shared" si="35"/>
        <v>0</v>
      </c>
      <c r="S127" s="206">
        <v>0.108</v>
      </c>
      <c r="T127" s="207">
        <f t="shared" si="36"/>
        <v>0.324</v>
      </c>
      <c r="AR127" s="4" t="s">
        <v>112</v>
      </c>
      <c r="AT127" s="4" t="s">
        <v>107</v>
      </c>
      <c r="AU127" s="4" t="s">
        <v>75</v>
      </c>
      <c r="AY127" s="4" t="s">
        <v>105</v>
      </c>
      <c r="BE127" s="208">
        <f t="shared" si="37"/>
        <v>0</v>
      </c>
      <c r="BF127" s="208">
        <f t="shared" si="38"/>
        <v>0</v>
      </c>
      <c r="BG127" s="208">
        <f t="shared" si="39"/>
        <v>0</v>
      </c>
      <c r="BH127" s="208">
        <f t="shared" si="40"/>
        <v>0</v>
      </c>
      <c r="BI127" s="208">
        <f t="shared" si="41"/>
        <v>0</v>
      </c>
      <c r="BJ127" s="4" t="s">
        <v>73</v>
      </c>
      <c r="BK127" s="208">
        <f t="shared" si="42"/>
        <v>0</v>
      </c>
      <c r="BL127" s="4" t="s">
        <v>112</v>
      </c>
      <c r="BM127" s="4" t="s">
        <v>275</v>
      </c>
    </row>
    <row r="128" spans="2:65" s="25" customFormat="1" ht="16.5" customHeight="1">
      <c r="B128" s="26"/>
      <c r="C128" s="197" t="s">
        <v>276</v>
      </c>
      <c r="D128" s="197" t="s">
        <v>107</v>
      </c>
      <c r="E128" s="198" t="s">
        <v>277</v>
      </c>
      <c r="F128" s="199" t="s">
        <v>278</v>
      </c>
      <c r="G128" s="200" t="s">
        <v>279</v>
      </c>
      <c r="H128" s="201">
        <v>1</v>
      </c>
      <c r="I128" s="202"/>
      <c r="J128" s="203">
        <f t="shared" si="33"/>
        <v>0</v>
      </c>
      <c r="K128" s="199"/>
      <c r="L128" s="31"/>
      <c r="M128" s="204"/>
      <c r="N128" s="205" t="s">
        <v>39</v>
      </c>
      <c r="O128" s="63"/>
      <c r="P128" s="206">
        <f t="shared" si="34"/>
        <v>0</v>
      </c>
      <c r="Q128" s="206">
        <v>0</v>
      </c>
      <c r="R128" s="206">
        <f t="shared" si="35"/>
        <v>0</v>
      </c>
      <c r="S128" s="206">
        <v>0</v>
      </c>
      <c r="T128" s="207">
        <f t="shared" si="36"/>
        <v>0</v>
      </c>
      <c r="AR128" s="4" t="s">
        <v>112</v>
      </c>
      <c r="AT128" s="4" t="s">
        <v>107</v>
      </c>
      <c r="AU128" s="4" t="s">
        <v>75</v>
      </c>
      <c r="AY128" s="4" t="s">
        <v>105</v>
      </c>
      <c r="BE128" s="208">
        <f t="shared" si="37"/>
        <v>0</v>
      </c>
      <c r="BF128" s="208">
        <f t="shared" si="38"/>
        <v>0</v>
      </c>
      <c r="BG128" s="208">
        <f t="shared" si="39"/>
        <v>0</v>
      </c>
      <c r="BH128" s="208">
        <f t="shared" si="40"/>
        <v>0</v>
      </c>
      <c r="BI128" s="208">
        <f t="shared" si="41"/>
        <v>0</v>
      </c>
      <c r="BJ128" s="4" t="s">
        <v>73</v>
      </c>
      <c r="BK128" s="208">
        <f t="shared" si="42"/>
        <v>0</v>
      </c>
      <c r="BL128" s="4" t="s">
        <v>112</v>
      </c>
      <c r="BM128" s="4" t="s">
        <v>280</v>
      </c>
    </row>
    <row r="129" spans="2:65" s="25" customFormat="1" ht="16.5" customHeight="1">
      <c r="B129" s="26"/>
      <c r="C129" s="197" t="s">
        <v>281</v>
      </c>
      <c r="D129" s="197" t="s">
        <v>107</v>
      </c>
      <c r="E129" s="198" t="s">
        <v>282</v>
      </c>
      <c r="F129" s="199" t="s">
        <v>283</v>
      </c>
      <c r="G129" s="200" t="s">
        <v>279</v>
      </c>
      <c r="H129" s="201">
        <v>1</v>
      </c>
      <c r="I129" s="202"/>
      <c r="J129" s="203">
        <f t="shared" si="33"/>
        <v>0</v>
      </c>
      <c r="K129" s="199"/>
      <c r="L129" s="31"/>
      <c r="M129" s="204"/>
      <c r="N129" s="205" t="s">
        <v>39</v>
      </c>
      <c r="O129" s="63"/>
      <c r="P129" s="206">
        <f t="shared" si="34"/>
        <v>0</v>
      </c>
      <c r="Q129" s="206">
        <v>0</v>
      </c>
      <c r="R129" s="206">
        <f t="shared" si="35"/>
        <v>0</v>
      </c>
      <c r="S129" s="206">
        <v>0</v>
      </c>
      <c r="T129" s="207">
        <f t="shared" si="36"/>
        <v>0</v>
      </c>
      <c r="AR129" s="4" t="s">
        <v>112</v>
      </c>
      <c r="AT129" s="4" t="s">
        <v>107</v>
      </c>
      <c r="AU129" s="4" t="s">
        <v>75</v>
      </c>
      <c r="AY129" s="4" t="s">
        <v>105</v>
      </c>
      <c r="BE129" s="208">
        <f t="shared" si="37"/>
        <v>0</v>
      </c>
      <c r="BF129" s="208">
        <f t="shared" si="38"/>
        <v>0</v>
      </c>
      <c r="BG129" s="208">
        <f t="shared" si="39"/>
        <v>0</v>
      </c>
      <c r="BH129" s="208">
        <f t="shared" si="40"/>
        <v>0</v>
      </c>
      <c r="BI129" s="208">
        <f t="shared" si="41"/>
        <v>0</v>
      </c>
      <c r="BJ129" s="4" t="s">
        <v>73</v>
      </c>
      <c r="BK129" s="208">
        <f t="shared" si="42"/>
        <v>0</v>
      </c>
      <c r="BL129" s="4" t="s">
        <v>112</v>
      </c>
      <c r="BM129" s="4" t="s">
        <v>284</v>
      </c>
    </row>
    <row r="130" spans="2:65" s="25" customFormat="1" ht="16.5" customHeight="1">
      <c r="B130" s="26"/>
      <c r="C130" s="197" t="s">
        <v>285</v>
      </c>
      <c r="D130" s="197" t="s">
        <v>107</v>
      </c>
      <c r="E130" s="198" t="s">
        <v>286</v>
      </c>
      <c r="F130" s="199" t="s">
        <v>287</v>
      </c>
      <c r="G130" s="200" t="s">
        <v>216</v>
      </c>
      <c r="H130" s="201">
        <v>78</v>
      </c>
      <c r="I130" s="202"/>
      <c r="J130" s="203">
        <f t="shared" si="33"/>
        <v>0</v>
      </c>
      <c r="K130" s="199"/>
      <c r="L130" s="31"/>
      <c r="M130" s="204"/>
      <c r="N130" s="205" t="s">
        <v>39</v>
      </c>
      <c r="O130" s="63"/>
      <c r="P130" s="206">
        <f t="shared" si="34"/>
        <v>0</v>
      </c>
      <c r="Q130" s="206">
        <v>0.003</v>
      </c>
      <c r="R130" s="206">
        <f t="shared" si="35"/>
        <v>0.234</v>
      </c>
      <c r="S130" s="206">
        <v>0</v>
      </c>
      <c r="T130" s="207">
        <f t="shared" si="36"/>
        <v>0</v>
      </c>
      <c r="AR130" s="4" t="s">
        <v>112</v>
      </c>
      <c r="AT130" s="4" t="s">
        <v>107</v>
      </c>
      <c r="AU130" s="4" t="s">
        <v>75</v>
      </c>
      <c r="AY130" s="4" t="s">
        <v>105</v>
      </c>
      <c r="BE130" s="208">
        <f t="shared" si="37"/>
        <v>0</v>
      </c>
      <c r="BF130" s="208">
        <f t="shared" si="38"/>
        <v>0</v>
      </c>
      <c r="BG130" s="208">
        <f t="shared" si="39"/>
        <v>0</v>
      </c>
      <c r="BH130" s="208">
        <f t="shared" si="40"/>
        <v>0</v>
      </c>
      <c r="BI130" s="208">
        <f t="shared" si="41"/>
        <v>0</v>
      </c>
      <c r="BJ130" s="4" t="s">
        <v>73</v>
      </c>
      <c r="BK130" s="208">
        <f t="shared" si="42"/>
        <v>0</v>
      </c>
      <c r="BL130" s="4" t="s">
        <v>112</v>
      </c>
      <c r="BM130" s="4" t="s">
        <v>288</v>
      </c>
    </row>
    <row r="131" spans="2:63" s="180" customFormat="1" ht="22.5" customHeight="1">
      <c r="B131" s="181"/>
      <c r="C131" s="182"/>
      <c r="D131" s="183" t="s">
        <v>67</v>
      </c>
      <c r="E131" s="195" t="s">
        <v>289</v>
      </c>
      <c r="F131" s="195" t="s">
        <v>290</v>
      </c>
      <c r="G131" s="182"/>
      <c r="H131" s="182"/>
      <c r="I131" s="185"/>
      <c r="J131" s="196">
        <f>BK131</f>
        <v>0</v>
      </c>
      <c r="K131" s="182"/>
      <c r="L131" s="187"/>
      <c r="M131" s="188"/>
      <c r="N131" s="189"/>
      <c r="O131" s="189"/>
      <c r="P131" s="190">
        <f>SUM(P132:P138)</f>
        <v>0</v>
      </c>
      <c r="Q131" s="189"/>
      <c r="R131" s="190">
        <f>SUM(R132:R138)</f>
        <v>0</v>
      </c>
      <c r="S131" s="189"/>
      <c r="T131" s="191">
        <f>SUM(T132:T138)</f>
        <v>0</v>
      </c>
      <c r="AR131" s="192" t="s">
        <v>73</v>
      </c>
      <c r="AT131" s="193" t="s">
        <v>67</v>
      </c>
      <c r="AU131" s="193" t="s">
        <v>73</v>
      </c>
      <c r="AY131" s="192" t="s">
        <v>105</v>
      </c>
      <c r="BK131" s="194">
        <f>SUM(BK132:BK138)</f>
        <v>0</v>
      </c>
    </row>
    <row r="132" spans="2:65" s="25" customFormat="1" ht="16.5" customHeight="1">
      <c r="B132" s="26"/>
      <c r="C132" s="197" t="s">
        <v>291</v>
      </c>
      <c r="D132" s="197" t="s">
        <v>107</v>
      </c>
      <c r="E132" s="198" t="s">
        <v>292</v>
      </c>
      <c r="F132" s="199" t="s">
        <v>293</v>
      </c>
      <c r="G132" s="200" t="s">
        <v>152</v>
      </c>
      <c r="H132" s="201">
        <v>12.9</v>
      </c>
      <c r="I132" s="202"/>
      <c r="J132" s="203">
        <f aca="true" t="shared" si="43" ref="J132:J138">ROUND(I132*H132,2)</f>
        <v>0</v>
      </c>
      <c r="K132" s="199" t="s">
        <v>111</v>
      </c>
      <c r="L132" s="31"/>
      <c r="M132" s="204"/>
      <c r="N132" s="205" t="s">
        <v>39</v>
      </c>
      <c r="O132" s="63"/>
      <c r="P132" s="206">
        <f aca="true" t="shared" si="44" ref="P132:P138">O132*H132</f>
        <v>0</v>
      </c>
      <c r="Q132" s="206">
        <v>0</v>
      </c>
      <c r="R132" s="206">
        <f aca="true" t="shared" si="45" ref="R132:R138">Q132*H132</f>
        <v>0</v>
      </c>
      <c r="S132" s="206">
        <v>0</v>
      </c>
      <c r="T132" s="207">
        <f aca="true" t="shared" si="46" ref="T132:T138">S132*H132</f>
        <v>0</v>
      </c>
      <c r="AR132" s="4" t="s">
        <v>112</v>
      </c>
      <c r="AT132" s="4" t="s">
        <v>107</v>
      </c>
      <c r="AU132" s="4" t="s">
        <v>75</v>
      </c>
      <c r="AY132" s="4" t="s">
        <v>105</v>
      </c>
      <c r="BE132" s="208">
        <f aca="true" t="shared" si="47" ref="BE132:BE138">IF(N132="základní",J132,0)</f>
        <v>0</v>
      </c>
      <c r="BF132" s="208">
        <f aca="true" t="shared" si="48" ref="BF132:BF138">IF(N132="snížená",J132,0)</f>
        <v>0</v>
      </c>
      <c r="BG132" s="208">
        <f aca="true" t="shared" si="49" ref="BG132:BG138">IF(N132="zákl. přenesená",J132,0)</f>
        <v>0</v>
      </c>
      <c r="BH132" s="208">
        <f aca="true" t="shared" si="50" ref="BH132:BH138">IF(N132="sníž. přenesená",J132,0)</f>
        <v>0</v>
      </c>
      <c r="BI132" s="208">
        <f aca="true" t="shared" si="51" ref="BI132:BI138">IF(N132="nulová",J132,0)</f>
        <v>0</v>
      </c>
      <c r="BJ132" s="4" t="s">
        <v>73</v>
      </c>
      <c r="BK132" s="208">
        <f aca="true" t="shared" si="52" ref="BK132:BK138">ROUND(I132*H132,2)</f>
        <v>0</v>
      </c>
      <c r="BL132" s="4" t="s">
        <v>112</v>
      </c>
      <c r="BM132" s="4" t="s">
        <v>294</v>
      </c>
    </row>
    <row r="133" spans="2:65" s="25" customFormat="1" ht="16.5" customHeight="1">
      <c r="B133" s="26"/>
      <c r="C133" s="197" t="s">
        <v>295</v>
      </c>
      <c r="D133" s="197" t="s">
        <v>107</v>
      </c>
      <c r="E133" s="198" t="s">
        <v>296</v>
      </c>
      <c r="F133" s="199" t="s">
        <v>297</v>
      </c>
      <c r="G133" s="200" t="s">
        <v>152</v>
      </c>
      <c r="H133" s="201">
        <v>90.3</v>
      </c>
      <c r="I133" s="202"/>
      <c r="J133" s="203">
        <f t="shared" si="43"/>
        <v>0</v>
      </c>
      <c r="K133" s="199" t="s">
        <v>111</v>
      </c>
      <c r="L133" s="31"/>
      <c r="M133" s="204"/>
      <c r="N133" s="205" t="s">
        <v>39</v>
      </c>
      <c r="O133" s="63"/>
      <c r="P133" s="206">
        <f t="shared" si="44"/>
        <v>0</v>
      </c>
      <c r="Q133" s="206">
        <v>0</v>
      </c>
      <c r="R133" s="206">
        <f t="shared" si="45"/>
        <v>0</v>
      </c>
      <c r="S133" s="206">
        <v>0</v>
      </c>
      <c r="T133" s="207">
        <f t="shared" si="46"/>
        <v>0</v>
      </c>
      <c r="AR133" s="4" t="s">
        <v>112</v>
      </c>
      <c r="AT133" s="4" t="s">
        <v>107</v>
      </c>
      <c r="AU133" s="4" t="s">
        <v>75</v>
      </c>
      <c r="AY133" s="4" t="s">
        <v>105</v>
      </c>
      <c r="BE133" s="208">
        <f t="shared" si="47"/>
        <v>0</v>
      </c>
      <c r="BF133" s="208">
        <f t="shared" si="48"/>
        <v>0</v>
      </c>
      <c r="BG133" s="208">
        <f t="shared" si="49"/>
        <v>0</v>
      </c>
      <c r="BH133" s="208">
        <f t="shared" si="50"/>
        <v>0</v>
      </c>
      <c r="BI133" s="208">
        <f t="shared" si="51"/>
        <v>0</v>
      </c>
      <c r="BJ133" s="4" t="s">
        <v>73</v>
      </c>
      <c r="BK133" s="208">
        <f t="shared" si="52"/>
        <v>0</v>
      </c>
      <c r="BL133" s="4" t="s">
        <v>112</v>
      </c>
      <c r="BM133" s="4" t="s">
        <v>298</v>
      </c>
    </row>
    <row r="134" spans="2:65" s="25" customFormat="1" ht="16.5" customHeight="1">
      <c r="B134" s="26"/>
      <c r="C134" s="197" t="s">
        <v>299</v>
      </c>
      <c r="D134" s="197" t="s">
        <v>107</v>
      </c>
      <c r="E134" s="198" t="s">
        <v>300</v>
      </c>
      <c r="F134" s="199" t="s">
        <v>301</v>
      </c>
      <c r="G134" s="200" t="s">
        <v>152</v>
      </c>
      <c r="H134" s="201">
        <v>52.78</v>
      </c>
      <c r="I134" s="202"/>
      <c r="J134" s="203">
        <f t="shared" si="43"/>
        <v>0</v>
      </c>
      <c r="K134" s="199" t="s">
        <v>111</v>
      </c>
      <c r="L134" s="31"/>
      <c r="M134" s="204"/>
      <c r="N134" s="205" t="s">
        <v>39</v>
      </c>
      <c r="O134" s="63"/>
      <c r="P134" s="206">
        <f t="shared" si="44"/>
        <v>0</v>
      </c>
      <c r="Q134" s="206">
        <v>0</v>
      </c>
      <c r="R134" s="206">
        <f t="shared" si="45"/>
        <v>0</v>
      </c>
      <c r="S134" s="206">
        <v>0</v>
      </c>
      <c r="T134" s="207">
        <f t="shared" si="46"/>
        <v>0</v>
      </c>
      <c r="AR134" s="4" t="s">
        <v>112</v>
      </c>
      <c r="AT134" s="4" t="s">
        <v>107</v>
      </c>
      <c r="AU134" s="4" t="s">
        <v>75</v>
      </c>
      <c r="AY134" s="4" t="s">
        <v>105</v>
      </c>
      <c r="BE134" s="208">
        <f t="shared" si="47"/>
        <v>0</v>
      </c>
      <c r="BF134" s="208">
        <f t="shared" si="48"/>
        <v>0</v>
      </c>
      <c r="BG134" s="208">
        <f t="shared" si="49"/>
        <v>0</v>
      </c>
      <c r="BH134" s="208">
        <f t="shared" si="50"/>
        <v>0</v>
      </c>
      <c r="BI134" s="208">
        <f t="shared" si="51"/>
        <v>0</v>
      </c>
      <c r="BJ134" s="4" t="s">
        <v>73</v>
      </c>
      <c r="BK134" s="208">
        <f t="shared" si="52"/>
        <v>0</v>
      </c>
      <c r="BL134" s="4" t="s">
        <v>112</v>
      </c>
      <c r="BM134" s="4" t="s">
        <v>302</v>
      </c>
    </row>
    <row r="135" spans="2:65" s="25" customFormat="1" ht="16.5" customHeight="1">
      <c r="B135" s="26"/>
      <c r="C135" s="197" t="s">
        <v>303</v>
      </c>
      <c r="D135" s="197" t="s">
        <v>107</v>
      </c>
      <c r="E135" s="198" t="s">
        <v>304</v>
      </c>
      <c r="F135" s="199" t="s">
        <v>305</v>
      </c>
      <c r="G135" s="200" t="s">
        <v>152</v>
      </c>
      <c r="H135" s="201">
        <v>369.46</v>
      </c>
      <c r="I135" s="202"/>
      <c r="J135" s="203">
        <f t="shared" si="43"/>
        <v>0</v>
      </c>
      <c r="K135" s="199" t="s">
        <v>111</v>
      </c>
      <c r="L135" s="31"/>
      <c r="M135" s="204"/>
      <c r="N135" s="205" t="s">
        <v>39</v>
      </c>
      <c r="O135" s="63"/>
      <c r="P135" s="206">
        <f t="shared" si="44"/>
        <v>0</v>
      </c>
      <c r="Q135" s="206">
        <v>0</v>
      </c>
      <c r="R135" s="206">
        <f t="shared" si="45"/>
        <v>0</v>
      </c>
      <c r="S135" s="206">
        <v>0</v>
      </c>
      <c r="T135" s="207">
        <f t="shared" si="46"/>
        <v>0</v>
      </c>
      <c r="AR135" s="4" t="s">
        <v>112</v>
      </c>
      <c r="AT135" s="4" t="s">
        <v>107</v>
      </c>
      <c r="AU135" s="4" t="s">
        <v>75</v>
      </c>
      <c r="AY135" s="4" t="s">
        <v>105</v>
      </c>
      <c r="BE135" s="208">
        <f t="shared" si="47"/>
        <v>0</v>
      </c>
      <c r="BF135" s="208">
        <f t="shared" si="48"/>
        <v>0</v>
      </c>
      <c r="BG135" s="208">
        <f t="shared" si="49"/>
        <v>0</v>
      </c>
      <c r="BH135" s="208">
        <f t="shared" si="50"/>
        <v>0</v>
      </c>
      <c r="BI135" s="208">
        <f t="shared" si="51"/>
        <v>0</v>
      </c>
      <c r="BJ135" s="4" t="s">
        <v>73</v>
      </c>
      <c r="BK135" s="208">
        <f t="shared" si="52"/>
        <v>0</v>
      </c>
      <c r="BL135" s="4" t="s">
        <v>112</v>
      </c>
      <c r="BM135" s="4" t="s">
        <v>306</v>
      </c>
    </row>
    <row r="136" spans="2:65" s="25" customFormat="1" ht="16.5" customHeight="1">
      <c r="B136" s="26"/>
      <c r="C136" s="197" t="s">
        <v>307</v>
      </c>
      <c r="D136" s="197" t="s">
        <v>107</v>
      </c>
      <c r="E136" s="198" t="s">
        <v>308</v>
      </c>
      <c r="F136" s="199" t="s">
        <v>309</v>
      </c>
      <c r="G136" s="200" t="s">
        <v>152</v>
      </c>
      <c r="H136" s="201">
        <v>44.88</v>
      </c>
      <c r="I136" s="202"/>
      <c r="J136" s="203">
        <f t="shared" si="43"/>
        <v>0</v>
      </c>
      <c r="K136" s="199" t="s">
        <v>111</v>
      </c>
      <c r="L136" s="31"/>
      <c r="M136" s="204"/>
      <c r="N136" s="205" t="s">
        <v>39</v>
      </c>
      <c r="O136" s="63"/>
      <c r="P136" s="206">
        <f t="shared" si="44"/>
        <v>0</v>
      </c>
      <c r="Q136" s="206">
        <v>0</v>
      </c>
      <c r="R136" s="206">
        <f t="shared" si="45"/>
        <v>0</v>
      </c>
      <c r="S136" s="206">
        <v>0</v>
      </c>
      <c r="T136" s="207">
        <f t="shared" si="46"/>
        <v>0</v>
      </c>
      <c r="AR136" s="4" t="s">
        <v>112</v>
      </c>
      <c r="AT136" s="4" t="s">
        <v>107</v>
      </c>
      <c r="AU136" s="4" t="s">
        <v>75</v>
      </c>
      <c r="AY136" s="4" t="s">
        <v>105</v>
      </c>
      <c r="BE136" s="208">
        <f t="shared" si="47"/>
        <v>0</v>
      </c>
      <c r="BF136" s="208">
        <f t="shared" si="48"/>
        <v>0</v>
      </c>
      <c r="BG136" s="208">
        <f t="shared" si="49"/>
        <v>0</v>
      </c>
      <c r="BH136" s="208">
        <f t="shared" si="50"/>
        <v>0</v>
      </c>
      <c r="BI136" s="208">
        <f t="shared" si="51"/>
        <v>0</v>
      </c>
      <c r="BJ136" s="4" t="s">
        <v>73</v>
      </c>
      <c r="BK136" s="208">
        <f t="shared" si="52"/>
        <v>0</v>
      </c>
      <c r="BL136" s="4" t="s">
        <v>112</v>
      </c>
      <c r="BM136" s="4" t="s">
        <v>310</v>
      </c>
    </row>
    <row r="137" spans="2:65" s="25" customFormat="1" ht="16.5" customHeight="1">
      <c r="B137" s="26"/>
      <c r="C137" s="197" t="s">
        <v>311</v>
      </c>
      <c r="D137" s="197" t="s">
        <v>107</v>
      </c>
      <c r="E137" s="198" t="s">
        <v>312</v>
      </c>
      <c r="F137" s="199" t="s">
        <v>313</v>
      </c>
      <c r="G137" s="200" t="s">
        <v>152</v>
      </c>
      <c r="H137" s="201">
        <v>8.58</v>
      </c>
      <c r="I137" s="202"/>
      <c r="J137" s="203">
        <f t="shared" si="43"/>
        <v>0</v>
      </c>
      <c r="K137" s="199" t="s">
        <v>111</v>
      </c>
      <c r="L137" s="31"/>
      <c r="M137" s="204"/>
      <c r="N137" s="205" t="s">
        <v>39</v>
      </c>
      <c r="O137" s="63"/>
      <c r="P137" s="206">
        <f t="shared" si="44"/>
        <v>0</v>
      </c>
      <c r="Q137" s="206">
        <v>0</v>
      </c>
      <c r="R137" s="206">
        <f t="shared" si="45"/>
        <v>0</v>
      </c>
      <c r="S137" s="206">
        <v>0</v>
      </c>
      <c r="T137" s="207">
        <f t="shared" si="46"/>
        <v>0</v>
      </c>
      <c r="AR137" s="4" t="s">
        <v>112</v>
      </c>
      <c r="AT137" s="4" t="s">
        <v>107</v>
      </c>
      <c r="AU137" s="4" t="s">
        <v>75</v>
      </c>
      <c r="AY137" s="4" t="s">
        <v>105</v>
      </c>
      <c r="BE137" s="208">
        <f t="shared" si="47"/>
        <v>0</v>
      </c>
      <c r="BF137" s="208">
        <f t="shared" si="48"/>
        <v>0</v>
      </c>
      <c r="BG137" s="208">
        <f t="shared" si="49"/>
        <v>0</v>
      </c>
      <c r="BH137" s="208">
        <f t="shared" si="50"/>
        <v>0</v>
      </c>
      <c r="BI137" s="208">
        <f t="shared" si="51"/>
        <v>0</v>
      </c>
      <c r="BJ137" s="4" t="s">
        <v>73</v>
      </c>
      <c r="BK137" s="208">
        <f t="shared" si="52"/>
        <v>0</v>
      </c>
      <c r="BL137" s="4" t="s">
        <v>112</v>
      </c>
      <c r="BM137" s="4" t="s">
        <v>314</v>
      </c>
    </row>
    <row r="138" spans="2:65" s="25" customFormat="1" ht="16.5" customHeight="1">
      <c r="B138" s="26"/>
      <c r="C138" s="197" t="s">
        <v>315</v>
      </c>
      <c r="D138" s="197" t="s">
        <v>107</v>
      </c>
      <c r="E138" s="198" t="s">
        <v>316</v>
      </c>
      <c r="F138" s="199" t="s">
        <v>317</v>
      </c>
      <c r="G138" s="200" t="s">
        <v>152</v>
      </c>
      <c r="H138" s="201">
        <v>12.9</v>
      </c>
      <c r="I138" s="202"/>
      <c r="J138" s="203">
        <f t="shared" si="43"/>
        <v>0</v>
      </c>
      <c r="K138" s="199" t="s">
        <v>111</v>
      </c>
      <c r="L138" s="31"/>
      <c r="M138" s="204"/>
      <c r="N138" s="205" t="s">
        <v>39</v>
      </c>
      <c r="O138" s="63"/>
      <c r="P138" s="206">
        <f t="shared" si="44"/>
        <v>0</v>
      </c>
      <c r="Q138" s="206">
        <v>0</v>
      </c>
      <c r="R138" s="206">
        <f t="shared" si="45"/>
        <v>0</v>
      </c>
      <c r="S138" s="206">
        <v>0</v>
      </c>
      <c r="T138" s="207">
        <f t="shared" si="46"/>
        <v>0</v>
      </c>
      <c r="AR138" s="4" t="s">
        <v>112</v>
      </c>
      <c r="AT138" s="4" t="s">
        <v>107</v>
      </c>
      <c r="AU138" s="4" t="s">
        <v>75</v>
      </c>
      <c r="AY138" s="4" t="s">
        <v>105</v>
      </c>
      <c r="BE138" s="208">
        <f t="shared" si="47"/>
        <v>0</v>
      </c>
      <c r="BF138" s="208">
        <f t="shared" si="48"/>
        <v>0</v>
      </c>
      <c r="BG138" s="208">
        <f t="shared" si="49"/>
        <v>0</v>
      </c>
      <c r="BH138" s="208">
        <f t="shared" si="50"/>
        <v>0</v>
      </c>
      <c r="BI138" s="208">
        <f t="shared" si="51"/>
        <v>0</v>
      </c>
      <c r="BJ138" s="4" t="s">
        <v>73</v>
      </c>
      <c r="BK138" s="208">
        <f t="shared" si="52"/>
        <v>0</v>
      </c>
      <c r="BL138" s="4" t="s">
        <v>112</v>
      </c>
      <c r="BM138" s="4" t="s">
        <v>318</v>
      </c>
    </row>
    <row r="139" spans="2:63" s="180" customFormat="1" ht="22.5" customHeight="1">
      <c r="B139" s="181"/>
      <c r="C139" s="182"/>
      <c r="D139" s="183" t="s">
        <v>67</v>
      </c>
      <c r="E139" s="195" t="s">
        <v>319</v>
      </c>
      <c r="F139" s="195" t="s">
        <v>320</v>
      </c>
      <c r="G139" s="182"/>
      <c r="H139" s="182"/>
      <c r="I139" s="185"/>
      <c r="J139" s="196">
        <f>BK139</f>
        <v>0</v>
      </c>
      <c r="K139" s="182"/>
      <c r="L139" s="187"/>
      <c r="M139" s="188"/>
      <c r="N139" s="189"/>
      <c r="O139" s="189"/>
      <c r="P139" s="190">
        <f>P140</f>
        <v>0</v>
      </c>
      <c r="Q139" s="189"/>
      <c r="R139" s="190">
        <f>R140</f>
        <v>0</v>
      </c>
      <c r="S139" s="189"/>
      <c r="T139" s="191">
        <f>T140</f>
        <v>0</v>
      </c>
      <c r="AR139" s="192" t="s">
        <v>73</v>
      </c>
      <c r="AT139" s="193" t="s">
        <v>67</v>
      </c>
      <c r="AU139" s="193" t="s">
        <v>73</v>
      </c>
      <c r="AY139" s="192" t="s">
        <v>105</v>
      </c>
      <c r="BK139" s="194">
        <f>BK140</f>
        <v>0</v>
      </c>
    </row>
    <row r="140" spans="2:65" s="25" customFormat="1" ht="16.5" customHeight="1">
      <c r="B140" s="26"/>
      <c r="C140" s="197" t="s">
        <v>321</v>
      </c>
      <c r="D140" s="197" t="s">
        <v>107</v>
      </c>
      <c r="E140" s="198" t="s">
        <v>322</v>
      </c>
      <c r="F140" s="199" t="s">
        <v>323</v>
      </c>
      <c r="G140" s="200" t="s">
        <v>152</v>
      </c>
      <c r="H140" s="201">
        <v>228.495</v>
      </c>
      <c r="I140" s="202"/>
      <c r="J140" s="203">
        <f>ROUND(I140*H140,2)</f>
        <v>0</v>
      </c>
      <c r="K140" s="199" t="s">
        <v>111</v>
      </c>
      <c r="L140" s="31"/>
      <c r="M140" s="219"/>
      <c r="N140" s="220" t="s">
        <v>39</v>
      </c>
      <c r="O140" s="221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AR140" s="4" t="s">
        <v>112</v>
      </c>
      <c r="AT140" s="4" t="s">
        <v>107</v>
      </c>
      <c r="AU140" s="4" t="s">
        <v>75</v>
      </c>
      <c r="AY140" s="4" t="s">
        <v>105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4" t="s">
        <v>73</v>
      </c>
      <c r="BK140" s="208">
        <f>ROUND(I140*H140,2)</f>
        <v>0</v>
      </c>
      <c r="BL140" s="4" t="s">
        <v>112</v>
      </c>
      <c r="BM140" s="4" t="s">
        <v>324</v>
      </c>
    </row>
    <row r="141" spans="2:12" s="25" customFormat="1" ht="6.75" customHeight="1">
      <c r="B141" s="45"/>
      <c r="C141" s="46"/>
      <c r="D141" s="46"/>
      <c r="E141" s="46"/>
      <c r="F141" s="46"/>
      <c r="G141" s="46"/>
      <c r="H141" s="46"/>
      <c r="I141" s="136"/>
      <c r="J141" s="46"/>
      <c r="K141" s="46"/>
      <c r="L141" s="31"/>
    </row>
  </sheetData>
  <sheetProtection sheet="1"/>
  <autoFilter ref="C80:K140"/>
  <mergeCells count="6">
    <mergeCell ref="L2:V2"/>
    <mergeCell ref="E7:H7"/>
    <mergeCell ref="E16:H16"/>
    <mergeCell ref="E25:H25"/>
    <mergeCell ref="E46:H46"/>
    <mergeCell ref="E73:H73"/>
  </mergeCells>
  <printOptions/>
  <pageMargins left="0.39375" right="0.39375" top="0.39375" bottom="0.39375" header="0.5118055555555555" footer="0"/>
  <pageSetup fitToHeight="100" fitToWidth="1" horizontalDpi="300" verticalDpi="300" orientation="landscape" paperSize="9"/>
  <headerFooter alignWithMargins="0">
    <oddFooter>&amp;C&amp;"Arial CE,Běžné"&amp;8Strana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2019-12-09T13:30:25Z</dcterms:modified>
  <cp:category/>
  <cp:version/>
  <cp:contentType/>
  <cp:contentStatus/>
</cp:coreProperties>
</file>